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cne Finansije\02 - Nekretnine ReFi\"/>
    </mc:Choice>
  </mc:AlternateContent>
  <xr:revisionPtr revIDLastSave="0" documentId="13_ncr:1_{BB6C733C-FD40-47D3-8520-2C2DA148227A}" xr6:coauthVersionLast="47" xr6:coauthVersionMax="47" xr10:uidLastSave="{00000000-0000-0000-0000-000000000000}"/>
  <bookViews>
    <workbookView xWindow="-120" yWindow="-120" windowWidth="29040" windowHeight="15720" activeTab="4" autoFilterDateGrouping="0" xr2:uid="{00000000-000D-0000-FFFF-FFFF00000000}"/>
  </bookViews>
  <sheets>
    <sheet name="Analiza" sheetId="6" r:id="rId1"/>
    <sheet name="Notar - Ugovor" sheetId="12" r:id="rId2"/>
    <sheet name="Notar - Zalozna izjava" sheetId="13" r:id="rId3"/>
    <sheet name="Porez na imovinu" sheetId="14" r:id="rId4"/>
    <sheet name="Refinansiranje" sheetId="16" r:id="rId5"/>
  </sheets>
  <definedNames>
    <definedName name="_xlchart.v1.0" hidden="1">Analiza!$F$43:$F$46</definedName>
    <definedName name="_xlchart.v1.1" hidden="1">Analiza!$G$43:$G$46</definedName>
    <definedName name="_xlcn.WorksheetConnection_T9A2C161" hidden="1">#REF!</definedName>
    <definedName name="applist">INDEX((#REF!,#REF!,#REF!),,,#REF!)</definedName>
    <definedName name="Flag">INDIRECT(#REF!)</definedName>
    <definedName name="mylist">INDEX((#REF!,#REF!,#REF!),,,MATCH(#REF!,#REF!,0))</definedName>
  </definedNames>
  <calcPr calcId="181029"/>
</workbook>
</file>

<file path=xl/calcChain.xml><?xml version="1.0" encoding="utf-8"?>
<calcChain xmlns="http://schemas.openxmlformats.org/spreadsheetml/2006/main">
  <c r="Q9" i="16" l="1"/>
  <c r="L372" i="16"/>
  <c r="L371" i="16"/>
  <c r="L370" i="16"/>
  <c r="L369" i="16"/>
  <c r="L368" i="16"/>
  <c r="L367" i="16"/>
  <c r="L366" i="16"/>
  <c r="L365" i="16"/>
  <c r="L364" i="16"/>
  <c r="L363" i="16"/>
  <c r="L362" i="16"/>
  <c r="L361" i="16"/>
  <c r="L360" i="16"/>
  <c r="L359" i="16"/>
  <c r="L358" i="16"/>
  <c r="L357" i="16"/>
  <c r="L356" i="16"/>
  <c r="L355" i="16"/>
  <c r="L354" i="16"/>
  <c r="L353" i="16"/>
  <c r="L352" i="16"/>
  <c r="L351" i="16"/>
  <c r="L350" i="16"/>
  <c r="L349" i="16"/>
  <c r="L348" i="16"/>
  <c r="L347" i="16"/>
  <c r="L346" i="16"/>
  <c r="L345" i="16"/>
  <c r="L344" i="16"/>
  <c r="L343" i="16"/>
  <c r="L342" i="16"/>
  <c r="L341" i="16"/>
  <c r="L340" i="16"/>
  <c r="L339" i="16"/>
  <c r="L338" i="16"/>
  <c r="L337" i="16"/>
  <c r="L336" i="16"/>
  <c r="L335" i="16"/>
  <c r="L334" i="16"/>
  <c r="L333" i="16"/>
  <c r="L332" i="16"/>
  <c r="L331" i="16"/>
  <c r="L330" i="16"/>
  <c r="L329" i="16"/>
  <c r="L328" i="16"/>
  <c r="L327" i="16"/>
  <c r="L326" i="16"/>
  <c r="L325" i="16"/>
  <c r="L324" i="16"/>
  <c r="L323" i="16"/>
  <c r="L322" i="16"/>
  <c r="L321" i="16"/>
  <c r="L320" i="16"/>
  <c r="L319" i="16"/>
  <c r="L318" i="16"/>
  <c r="L317" i="16"/>
  <c r="L316" i="16"/>
  <c r="L315" i="16"/>
  <c r="L314" i="16"/>
  <c r="L313" i="16"/>
  <c r="L312" i="16"/>
  <c r="L311" i="16"/>
  <c r="L310" i="16"/>
  <c r="L309" i="16"/>
  <c r="L308" i="16"/>
  <c r="L307" i="16"/>
  <c r="L306" i="16"/>
  <c r="L305" i="16"/>
  <c r="L304" i="16"/>
  <c r="L303" i="16"/>
  <c r="L302" i="16"/>
  <c r="L301" i="16"/>
  <c r="L300" i="16"/>
  <c r="L299" i="16"/>
  <c r="L298" i="16"/>
  <c r="L297" i="16"/>
  <c r="L296" i="16"/>
  <c r="L295" i="16"/>
  <c r="L294" i="16"/>
  <c r="L293" i="16"/>
  <c r="L292" i="16"/>
  <c r="L291" i="16"/>
  <c r="L290" i="16"/>
  <c r="L289" i="16"/>
  <c r="L288" i="16"/>
  <c r="L287" i="16"/>
  <c r="L286" i="16"/>
  <c r="L285" i="16"/>
  <c r="L284" i="16"/>
  <c r="L283" i="16"/>
  <c r="L282" i="16"/>
  <c r="L281" i="16"/>
  <c r="L280" i="16"/>
  <c r="L279" i="16"/>
  <c r="L278" i="16"/>
  <c r="L277" i="16"/>
  <c r="L276" i="16"/>
  <c r="L275" i="16"/>
  <c r="L274" i="16"/>
  <c r="L273" i="16"/>
  <c r="L272" i="16"/>
  <c r="L271" i="16"/>
  <c r="L270" i="16"/>
  <c r="L269" i="16"/>
  <c r="L268" i="16"/>
  <c r="L267" i="16"/>
  <c r="L266" i="16"/>
  <c r="L265" i="16"/>
  <c r="L264" i="16"/>
  <c r="L263" i="16"/>
  <c r="L262" i="16"/>
  <c r="L261" i="16"/>
  <c r="L260" i="16"/>
  <c r="L259" i="16"/>
  <c r="L258" i="16"/>
  <c r="L257" i="16"/>
  <c r="L256" i="16"/>
  <c r="L255" i="16"/>
  <c r="L254" i="16"/>
  <c r="L253" i="16"/>
  <c r="L252" i="16"/>
  <c r="L251" i="16"/>
  <c r="L250" i="16"/>
  <c r="L249" i="16"/>
  <c r="L248" i="16"/>
  <c r="L247" i="16"/>
  <c r="L246" i="16"/>
  <c r="L245" i="16"/>
  <c r="L244" i="16"/>
  <c r="L243" i="16"/>
  <c r="L242" i="16"/>
  <c r="L241" i="16"/>
  <c r="L240" i="16"/>
  <c r="L239" i="16"/>
  <c r="L238" i="16"/>
  <c r="L237" i="16"/>
  <c r="L236" i="16"/>
  <c r="L235" i="16"/>
  <c r="L234" i="16"/>
  <c r="L233" i="16"/>
  <c r="L232" i="16"/>
  <c r="L231" i="16"/>
  <c r="L230" i="16"/>
  <c r="L229" i="16"/>
  <c r="L228" i="16"/>
  <c r="L227" i="16"/>
  <c r="L226" i="16"/>
  <c r="L225" i="16"/>
  <c r="L224" i="16"/>
  <c r="L223" i="16"/>
  <c r="L222" i="16"/>
  <c r="L221" i="16"/>
  <c r="L220" i="16"/>
  <c r="L219" i="16"/>
  <c r="L218" i="16"/>
  <c r="L217" i="16"/>
  <c r="L216" i="16"/>
  <c r="L215" i="16"/>
  <c r="L214" i="16"/>
  <c r="L213" i="16"/>
  <c r="L212" i="16"/>
  <c r="L211" i="16"/>
  <c r="L210" i="16"/>
  <c r="L209" i="16"/>
  <c r="L208" i="16"/>
  <c r="L207" i="16"/>
  <c r="L206" i="16"/>
  <c r="L205" i="16"/>
  <c r="L204" i="16"/>
  <c r="L203" i="16"/>
  <c r="L202" i="16"/>
  <c r="L201" i="16"/>
  <c r="L200" i="16"/>
  <c r="L199" i="16"/>
  <c r="L198" i="16"/>
  <c r="L197" i="16"/>
  <c r="L196" i="16"/>
  <c r="L195" i="16"/>
  <c r="L194" i="16"/>
  <c r="L193" i="16"/>
  <c r="L192" i="16"/>
  <c r="L191" i="16"/>
  <c r="L190" i="16"/>
  <c r="L189" i="16"/>
  <c r="L188" i="16"/>
  <c r="L187" i="16"/>
  <c r="L186" i="16"/>
  <c r="L185" i="16"/>
  <c r="L184" i="16"/>
  <c r="L183" i="16"/>
  <c r="L182" i="16"/>
  <c r="L181" i="16"/>
  <c r="L180" i="16"/>
  <c r="L179" i="16"/>
  <c r="L178" i="16"/>
  <c r="L177" i="16"/>
  <c r="L176" i="16"/>
  <c r="L175" i="16"/>
  <c r="L174" i="16"/>
  <c r="L173" i="16"/>
  <c r="L172" i="16"/>
  <c r="L171" i="16"/>
  <c r="L170" i="16"/>
  <c r="L169" i="16"/>
  <c r="L168" i="16"/>
  <c r="L167" i="16"/>
  <c r="L166" i="16"/>
  <c r="L165" i="16"/>
  <c r="L164" i="16"/>
  <c r="L163" i="16"/>
  <c r="L162" i="16"/>
  <c r="L161" i="16"/>
  <c r="L160" i="16"/>
  <c r="L159" i="16"/>
  <c r="L158" i="16"/>
  <c r="L157" i="16"/>
  <c r="L156" i="16"/>
  <c r="L155" i="16"/>
  <c r="L154" i="16"/>
  <c r="L153" i="16"/>
  <c r="L152" i="16"/>
  <c r="L151" i="16"/>
  <c r="L150" i="16"/>
  <c r="L149" i="16"/>
  <c r="L148" i="16"/>
  <c r="L147" i="16"/>
  <c r="L146" i="16"/>
  <c r="L145" i="16"/>
  <c r="L144" i="16"/>
  <c r="L143" i="16"/>
  <c r="L142" i="16"/>
  <c r="L141" i="16"/>
  <c r="L140" i="16"/>
  <c r="L139" i="16"/>
  <c r="L138" i="16"/>
  <c r="L137" i="16"/>
  <c r="L136" i="16"/>
  <c r="L135" i="16"/>
  <c r="L133" i="16"/>
  <c r="L132" i="16"/>
  <c r="L131" i="16"/>
  <c r="L130" i="16"/>
  <c r="L129" i="16"/>
  <c r="L128" i="16"/>
  <c r="L127" i="16"/>
  <c r="L126" i="16"/>
  <c r="L125" i="16"/>
  <c r="L124" i="16"/>
  <c r="L123" i="16"/>
  <c r="L122" i="16"/>
  <c r="L121" i="16"/>
  <c r="L120" i="16"/>
  <c r="L119" i="16"/>
  <c r="L118" i="16"/>
  <c r="L117" i="16"/>
  <c r="L116" i="16"/>
  <c r="L115" i="16"/>
  <c r="L114" i="16"/>
  <c r="L113" i="16"/>
  <c r="L112" i="16"/>
  <c r="L111" i="16"/>
  <c r="L110" i="16"/>
  <c r="L109" i="16"/>
  <c r="L108" i="16"/>
  <c r="L107" i="16"/>
  <c r="L106" i="16"/>
  <c r="L105" i="16"/>
  <c r="L104" i="16"/>
  <c r="L103" i="16"/>
  <c r="L102" i="16"/>
  <c r="L101" i="16"/>
  <c r="L100" i="16"/>
  <c r="L99" i="16"/>
  <c r="L98" i="16"/>
  <c r="L97" i="16"/>
  <c r="L96" i="16"/>
  <c r="L95" i="16"/>
  <c r="L94" i="16"/>
  <c r="L93" i="16"/>
  <c r="L92" i="16"/>
  <c r="L91" i="16"/>
  <c r="L90" i="16"/>
  <c r="L89" i="16"/>
  <c r="L88" i="16"/>
  <c r="L87" i="16"/>
  <c r="L86" i="16"/>
  <c r="L85" i="16"/>
  <c r="L84" i="16"/>
  <c r="L83" i="16"/>
  <c r="L82" i="16"/>
  <c r="L81" i="16"/>
  <c r="L80" i="16"/>
  <c r="L79" i="16"/>
  <c r="L78" i="16"/>
  <c r="L77" i="16"/>
  <c r="L76" i="16"/>
  <c r="L75" i="16"/>
  <c r="L74" i="16"/>
  <c r="L73" i="16"/>
  <c r="L72" i="16"/>
  <c r="L71" i="16"/>
  <c r="L70" i="16"/>
  <c r="L69" i="16"/>
  <c r="L68" i="16"/>
  <c r="L67" i="16"/>
  <c r="L66" i="16"/>
  <c r="L65" i="16"/>
  <c r="L64" i="16"/>
  <c r="L63" i="16"/>
  <c r="L62" i="16"/>
  <c r="L61" i="16"/>
  <c r="L60" i="16"/>
  <c r="L59" i="16"/>
  <c r="L58" i="16"/>
  <c r="L57" i="16"/>
  <c r="L56" i="16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L16" i="16"/>
  <c r="L15" i="16"/>
  <c r="L14" i="16"/>
  <c r="L13" i="16"/>
  <c r="L134" i="16"/>
  <c r="P13" i="16"/>
  <c r="R13" i="16" s="1"/>
  <c r="P134" i="16"/>
  <c r="S134" i="16" s="1"/>
  <c r="Q493" i="16"/>
  <c r="Q492" i="16"/>
  <c r="Q491" i="16"/>
  <c r="Q490" i="16"/>
  <c r="Q489" i="16"/>
  <c r="Q488" i="16"/>
  <c r="Q487" i="16"/>
  <c r="Q486" i="16"/>
  <c r="Q485" i="16"/>
  <c r="Q484" i="16"/>
  <c r="Q483" i="16"/>
  <c r="Q482" i="16"/>
  <c r="Q481" i="16"/>
  <c r="Q480" i="16"/>
  <c r="Q479" i="16"/>
  <c r="Q478" i="16"/>
  <c r="Q477" i="16"/>
  <c r="Q476" i="16"/>
  <c r="Q475" i="16"/>
  <c r="Q474" i="16"/>
  <c r="Q473" i="16"/>
  <c r="Q472" i="16"/>
  <c r="Q471" i="16"/>
  <c r="Q470" i="16"/>
  <c r="Q469" i="16"/>
  <c r="Q468" i="16"/>
  <c r="Q467" i="16"/>
  <c r="Q466" i="16"/>
  <c r="Q465" i="16"/>
  <c r="Q464" i="16"/>
  <c r="Q463" i="16"/>
  <c r="Q462" i="16"/>
  <c r="Q461" i="16"/>
  <c r="Q460" i="16"/>
  <c r="Q459" i="16"/>
  <c r="Q458" i="16"/>
  <c r="Q457" i="16"/>
  <c r="Q456" i="16"/>
  <c r="Q455" i="16"/>
  <c r="Q454" i="16"/>
  <c r="Q453" i="16"/>
  <c r="Q452" i="16"/>
  <c r="Q451" i="16"/>
  <c r="Q450" i="16"/>
  <c r="Q449" i="16"/>
  <c r="Q448" i="16"/>
  <c r="Q447" i="16"/>
  <c r="Q446" i="16"/>
  <c r="Q445" i="16"/>
  <c r="Q444" i="16"/>
  <c r="Q443" i="16"/>
  <c r="Q442" i="16"/>
  <c r="Q441" i="16"/>
  <c r="Q440" i="16"/>
  <c r="Q439" i="16"/>
  <c r="Q438" i="16"/>
  <c r="Q437" i="16"/>
  <c r="Q436" i="16"/>
  <c r="Q435" i="16"/>
  <c r="Q434" i="16"/>
  <c r="Q433" i="16"/>
  <c r="Q432" i="16"/>
  <c r="Q431" i="16"/>
  <c r="Q430" i="16"/>
  <c r="Q429" i="16"/>
  <c r="Q428" i="16"/>
  <c r="Q427" i="16"/>
  <c r="Q426" i="16"/>
  <c r="Q425" i="16"/>
  <c r="Q424" i="16"/>
  <c r="Q423" i="16"/>
  <c r="Q422" i="16"/>
  <c r="Q421" i="16"/>
  <c r="Q420" i="16"/>
  <c r="Q419" i="16"/>
  <c r="Q418" i="16"/>
  <c r="Q417" i="16"/>
  <c r="Q416" i="16"/>
  <c r="Q415" i="16"/>
  <c r="Q414" i="16"/>
  <c r="Q413" i="16"/>
  <c r="Q412" i="16"/>
  <c r="Q411" i="16"/>
  <c r="Q410" i="16"/>
  <c r="Q409" i="16"/>
  <c r="Q408" i="16"/>
  <c r="Q407" i="16"/>
  <c r="Q406" i="16"/>
  <c r="Q405" i="16"/>
  <c r="Q404" i="16"/>
  <c r="Q403" i="16"/>
  <c r="Q402" i="16"/>
  <c r="Q401" i="16"/>
  <c r="Q400" i="16"/>
  <c r="Q399" i="16"/>
  <c r="Q398" i="16"/>
  <c r="Q397" i="16"/>
  <c r="Q396" i="16"/>
  <c r="Q395" i="16"/>
  <c r="Q394" i="16"/>
  <c r="Q393" i="16"/>
  <c r="Q392" i="16"/>
  <c r="Q391" i="16"/>
  <c r="Q390" i="16"/>
  <c r="Q389" i="16"/>
  <c r="Q388" i="16"/>
  <c r="Q387" i="16"/>
  <c r="Q386" i="16"/>
  <c r="Q385" i="16"/>
  <c r="Q384" i="16"/>
  <c r="Q383" i="16"/>
  <c r="Q382" i="16"/>
  <c r="Q381" i="16"/>
  <c r="Q380" i="16"/>
  <c r="Q379" i="16"/>
  <c r="Q378" i="16"/>
  <c r="Q377" i="16"/>
  <c r="Q376" i="16"/>
  <c r="Q375" i="16"/>
  <c r="Q374" i="16"/>
  <c r="Q373" i="16"/>
  <c r="Q372" i="16"/>
  <c r="Q371" i="16"/>
  <c r="Q370" i="16"/>
  <c r="Q369" i="16"/>
  <c r="Q368" i="16"/>
  <c r="Q367" i="16"/>
  <c r="Q366" i="16"/>
  <c r="Q365" i="16"/>
  <c r="Q364" i="16"/>
  <c r="Q363" i="16"/>
  <c r="Q362" i="16"/>
  <c r="Q361" i="16"/>
  <c r="Q360" i="16"/>
  <c r="Q359" i="16"/>
  <c r="Q358" i="16"/>
  <c r="Q357" i="16"/>
  <c r="Q356" i="16"/>
  <c r="Q355" i="16"/>
  <c r="Q354" i="16"/>
  <c r="Q353" i="16"/>
  <c r="Q352" i="16"/>
  <c r="Q351" i="16"/>
  <c r="Q350" i="16"/>
  <c r="Q349" i="16"/>
  <c r="Q348" i="16"/>
  <c r="Q347" i="16"/>
  <c r="Q346" i="16"/>
  <c r="Q345" i="16"/>
  <c r="Q344" i="16"/>
  <c r="Q343" i="16"/>
  <c r="Q342" i="16"/>
  <c r="Q341" i="16"/>
  <c r="Q340" i="16"/>
  <c r="Q339" i="16"/>
  <c r="Q338" i="16"/>
  <c r="Q337" i="16"/>
  <c r="Q336" i="16"/>
  <c r="Q335" i="16"/>
  <c r="Q334" i="16"/>
  <c r="Q333" i="16"/>
  <c r="Q332" i="16"/>
  <c r="Q331" i="16"/>
  <c r="Q330" i="16"/>
  <c r="Q329" i="16"/>
  <c r="Q328" i="16"/>
  <c r="Q327" i="16"/>
  <c r="Q326" i="16"/>
  <c r="Q325" i="16"/>
  <c r="Q324" i="16"/>
  <c r="Q323" i="16"/>
  <c r="Q322" i="16"/>
  <c r="Q321" i="16"/>
  <c r="Q320" i="16"/>
  <c r="Q319" i="16"/>
  <c r="Q318" i="16"/>
  <c r="Q317" i="16"/>
  <c r="Q316" i="16"/>
  <c r="Q315" i="16"/>
  <c r="Q314" i="16"/>
  <c r="Q313" i="16"/>
  <c r="Q312" i="16"/>
  <c r="Q311" i="16"/>
  <c r="Q310" i="16"/>
  <c r="Q309" i="16"/>
  <c r="Q308" i="16"/>
  <c r="Q307" i="16"/>
  <c r="Q306" i="16"/>
  <c r="Q305" i="16"/>
  <c r="Q304" i="16"/>
  <c r="Q303" i="16"/>
  <c r="Q302" i="16"/>
  <c r="Q301" i="16"/>
  <c r="Q300" i="16"/>
  <c r="Q299" i="16"/>
  <c r="Q298" i="16"/>
  <c r="Q297" i="16"/>
  <c r="Q296" i="16"/>
  <c r="Q295" i="16"/>
  <c r="Q294" i="16"/>
  <c r="Q293" i="16"/>
  <c r="Q292" i="16"/>
  <c r="Q291" i="16"/>
  <c r="Q290" i="16"/>
  <c r="Q289" i="16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8" i="16"/>
  <c r="Q267" i="16"/>
  <c r="Q266" i="16"/>
  <c r="Q265" i="16"/>
  <c r="Q264" i="16"/>
  <c r="Q263" i="16"/>
  <c r="Q262" i="16"/>
  <c r="Q261" i="16"/>
  <c r="Q260" i="16"/>
  <c r="Q259" i="16"/>
  <c r="Q258" i="16"/>
  <c r="Q257" i="16"/>
  <c r="Q256" i="16"/>
  <c r="Q255" i="16"/>
  <c r="Q254" i="16"/>
  <c r="Q253" i="16"/>
  <c r="Q252" i="16"/>
  <c r="Q251" i="16"/>
  <c r="Q250" i="16"/>
  <c r="Q249" i="16"/>
  <c r="Q248" i="16"/>
  <c r="Q247" i="16"/>
  <c r="Q246" i="16"/>
  <c r="Q245" i="16"/>
  <c r="Q244" i="16"/>
  <c r="Q243" i="16"/>
  <c r="Q242" i="16"/>
  <c r="Q241" i="16"/>
  <c r="Q240" i="16"/>
  <c r="Q239" i="16"/>
  <c r="Q238" i="16"/>
  <c r="Q237" i="16"/>
  <c r="Q236" i="16"/>
  <c r="Q235" i="16"/>
  <c r="Q234" i="16"/>
  <c r="Q233" i="16"/>
  <c r="Q232" i="16"/>
  <c r="Q231" i="16"/>
  <c r="Q230" i="16"/>
  <c r="Q229" i="16"/>
  <c r="Q228" i="16"/>
  <c r="Q227" i="16"/>
  <c r="Q226" i="16"/>
  <c r="Q225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7" i="16"/>
  <c r="Q196" i="16"/>
  <c r="Q195" i="16"/>
  <c r="Q194" i="16"/>
  <c r="Q193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9" i="16"/>
  <c r="Q178" i="16"/>
  <c r="Q177" i="16"/>
  <c r="Q176" i="16"/>
  <c r="Q175" i="16"/>
  <c r="Q174" i="16"/>
  <c r="Q173" i="16"/>
  <c r="Q172" i="16"/>
  <c r="Q171" i="16"/>
  <c r="Q170" i="16"/>
  <c r="Q169" i="16"/>
  <c r="Q168" i="16"/>
  <c r="Q167" i="16"/>
  <c r="Q166" i="16"/>
  <c r="Q165" i="16"/>
  <c r="Q164" i="16"/>
  <c r="Q163" i="16"/>
  <c r="Q162" i="16"/>
  <c r="Q161" i="16"/>
  <c r="Q160" i="16"/>
  <c r="Q159" i="16"/>
  <c r="Q158" i="16"/>
  <c r="Q157" i="16"/>
  <c r="Q156" i="16"/>
  <c r="Q155" i="16"/>
  <c r="Q154" i="16"/>
  <c r="Q153" i="16"/>
  <c r="Q152" i="16"/>
  <c r="Q151" i="16"/>
  <c r="Q150" i="16"/>
  <c r="Q149" i="16"/>
  <c r="Q148" i="16"/>
  <c r="Q147" i="16"/>
  <c r="Q146" i="16"/>
  <c r="Q145" i="16"/>
  <c r="Q144" i="16"/>
  <c r="Q143" i="16"/>
  <c r="Q142" i="16"/>
  <c r="Q141" i="16"/>
  <c r="Q140" i="16"/>
  <c r="Q139" i="16"/>
  <c r="Q138" i="16"/>
  <c r="Q137" i="16"/>
  <c r="Q136" i="16"/>
  <c r="Q135" i="16"/>
  <c r="Q134" i="16"/>
  <c r="Q133" i="16"/>
  <c r="Q132" i="16"/>
  <c r="Q131" i="16"/>
  <c r="Q130" i="16"/>
  <c r="Q129" i="16"/>
  <c r="Q128" i="16"/>
  <c r="Q127" i="16"/>
  <c r="Q126" i="16"/>
  <c r="Q125" i="16"/>
  <c r="Q124" i="16"/>
  <c r="Q123" i="16"/>
  <c r="Q122" i="16"/>
  <c r="Q121" i="16"/>
  <c r="Q120" i="16"/>
  <c r="Q119" i="16"/>
  <c r="Q118" i="16"/>
  <c r="Q117" i="16"/>
  <c r="Q116" i="16"/>
  <c r="Q115" i="16"/>
  <c r="Q114" i="16"/>
  <c r="Q113" i="16"/>
  <c r="Q112" i="16"/>
  <c r="Q111" i="16"/>
  <c r="Q110" i="16"/>
  <c r="Q109" i="16"/>
  <c r="Q108" i="16"/>
  <c r="Q107" i="16"/>
  <c r="Q106" i="16"/>
  <c r="Q105" i="16"/>
  <c r="Q104" i="16"/>
  <c r="Q103" i="16"/>
  <c r="Q102" i="16"/>
  <c r="Q101" i="16"/>
  <c r="Q100" i="16"/>
  <c r="Q99" i="16"/>
  <c r="Q98" i="16"/>
  <c r="Q97" i="16"/>
  <c r="Q96" i="16"/>
  <c r="Q95" i="16"/>
  <c r="Q94" i="16"/>
  <c r="Q93" i="16"/>
  <c r="Q92" i="16"/>
  <c r="Q91" i="16"/>
  <c r="Q90" i="16"/>
  <c r="Q89" i="16"/>
  <c r="Q88" i="16"/>
  <c r="Q87" i="16"/>
  <c r="Q86" i="16"/>
  <c r="Q85" i="16"/>
  <c r="Q84" i="16"/>
  <c r="Q83" i="16"/>
  <c r="Q82" i="16"/>
  <c r="Q81" i="16"/>
  <c r="Q80" i="16"/>
  <c r="Q79" i="16"/>
  <c r="Q78" i="16"/>
  <c r="Q77" i="16"/>
  <c r="Q76" i="16"/>
  <c r="Q75" i="16"/>
  <c r="Q74" i="16"/>
  <c r="Q73" i="16"/>
  <c r="Q72" i="16"/>
  <c r="Q71" i="16"/>
  <c r="Q70" i="16"/>
  <c r="Q69" i="16"/>
  <c r="Q68" i="16"/>
  <c r="Q67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50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1" i="16"/>
  <c r="Q20" i="16"/>
  <c r="Q19" i="16"/>
  <c r="Q18" i="16"/>
  <c r="Q17" i="16"/>
  <c r="Q16" i="16"/>
  <c r="Q15" i="16"/>
  <c r="Q14" i="16"/>
  <c r="Q13" i="16"/>
  <c r="O468" i="16"/>
  <c r="O469" i="16" s="1"/>
  <c r="O470" i="16" s="1"/>
  <c r="O471" i="16" s="1"/>
  <c r="O472" i="16" s="1"/>
  <c r="O473" i="16" s="1"/>
  <c r="O474" i="16" s="1"/>
  <c r="O475" i="16" s="1"/>
  <c r="O476" i="16" s="1"/>
  <c r="O477" i="16" s="1"/>
  <c r="O478" i="16" s="1"/>
  <c r="O479" i="16" s="1"/>
  <c r="O480" i="16" s="1"/>
  <c r="O481" i="16" s="1"/>
  <c r="O482" i="16" s="1"/>
  <c r="O483" i="16" s="1"/>
  <c r="O484" i="16" s="1"/>
  <c r="O485" i="16" s="1"/>
  <c r="O486" i="16" s="1"/>
  <c r="O487" i="16" s="1"/>
  <c r="O488" i="16" s="1"/>
  <c r="O489" i="16" s="1"/>
  <c r="O490" i="16" s="1"/>
  <c r="O491" i="16" s="1"/>
  <c r="O492" i="16" s="1"/>
  <c r="O493" i="16" s="1"/>
  <c r="O434" i="16"/>
  <c r="O435" i="16" s="1"/>
  <c r="O436" i="16" s="1"/>
  <c r="O437" i="16" s="1"/>
  <c r="O438" i="16" s="1"/>
  <c r="O439" i="16" s="1"/>
  <c r="O440" i="16" s="1"/>
  <c r="O441" i="16" s="1"/>
  <c r="O442" i="16" s="1"/>
  <c r="O443" i="16" s="1"/>
  <c r="O444" i="16" s="1"/>
  <c r="O445" i="16" s="1"/>
  <c r="O446" i="16" s="1"/>
  <c r="O447" i="16" s="1"/>
  <c r="O448" i="16" s="1"/>
  <c r="O449" i="16" s="1"/>
  <c r="O450" i="16" s="1"/>
  <c r="O451" i="16" s="1"/>
  <c r="O452" i="16" s="1"/>
  <c r="O453" i="16" s="1"/>
  <c r="O454" i="16" s="1"/>
  <c r="O455" i="16" s="1"/>
  <c r="O456" i="16" s="1"/>
  <c r="O457" i="16" s="1"/>
  <c r="O458" i="16" s="1"/>
  <c r="O459" i="16" s="1"/>
  <c r="O460" i="16" s="1"/>
  <c r="O461" i="16" s="1"/>
  <c r="O462" i="16" s="1"/>
  <c r="O463" i="16" s="1"/>
  <c r="O464" i="16" s="1"/>
  <c r="O465" i="16" s="1"/>
  <c r="O466" i="16" s="1"/>
  <c r="O467" i="16" s="1"/>
  <c r="O407" i="16"/>
  <c r="O408" i="16" s="1"/>
  <c r="O409" i="16" s="1"/>
  <c r="O410" i="16" s="1"/>
  <c r="O411" i="16" s="1"/>
  <c r="O412" i="16" s="1"/>
  <c r="O413" i="16" s="1"/>
  <c r="O414" i="16" s="1"/>
  <c r="O415" i="16" s="1"/>
  <c r="O416" i="16" s="1"/>
  <c r="O417" i="16" s="1"/>
  <c r="O418" i="16" s="1"/>
  <c r="O419" i="16" s="1"/>
  <c r="O420" i="16" s="1"/>
  <c r="O421" i="16" s="1"/>
  <c r="O422" i="16" s="1"/>
  <c r="O423" i="16" s="1"/>
  <c r="O424" i="16" s="1"/>
  <c r="O425" i="16" s="1"/>
  <c r="O426" i="16" s="1"/>
  <c r="O427" i="16" s="1"/>
  <c r="O428" i="16" s="1"/>
  <c r="O429" i="16" s="1"/>
  <c r="O430" i="16" s="1"/>
  <c r="O431" i="16" s="1"/>
  <c r="O432" i="16" s="1"/>
  <c r="O433" i="16" s="1"/>
  <c r="O372" i="16"/>
  <c r="O373" i="16" s="1"/>
  <c r="O374" i="16" s="1"/>
  <c r="O375" i="16" s="1"/>
  <c r="O376" i="16" s="1"/>
  <c r="O377" i="16" s="1"/>
  <c r="O378" i="16" s="1"/>
  <c r="O379" i="16" s="1"/>
  <c r="O380" i="16" s="1"/>
  <c r="O381" i="16" s="1"/>
  <c r="O382" i="16" s="1"/>
  <c r="O383" i="16" s="1"/>
  <c r="O384" i="16" s="1"/>
  <c r="O385" i="16" s="1"/>
  <c r="O386" i="16" s="1"/>
  <c r="O387" i="16" s="1"/>
  <c r="O388" i="16" s="1"/>
  <c r="O389" i="16" s="1"/>
  <c r="O390" i="16" s="1"/>
  <c r="O391" i="16" s="1"/>
  <c r="O392" i="16" s="1"/>
  <c r="O393" i="16" s="1"/>
  <c r="O394" i="16" s="1"/>
  <c r="O395" i="16" s="1"/>
  <c r="O396" i="16" s="1"/>
  <c r="O397" i="16" s="1"/>
  <c r="O398" i="16" s="1"/>
  <c r="O399" i="16" s="1"/>
  <c r="O400" i="16" s="1"/>
  <c r="O401" i="16" s="1"/>
  <c r="O402" i="16" s="1"/>
  <c r="O403" i="16" s="1"/>
  <c r="O404" i="16" s="1"/>
  <c r="O405" i="16" s="1"/>
  <c r="O406" i="16" s="1"/>
  <c r="O15" i="16"/>
  <c r="O16" i="16" s="1"/>
  <c r="O17" i="16" s="1"/>
  <c r="O18" i="16" s="1"/>
  <c r="O19" i="16" s="1"/>
  <c r="O20" i="16" s="1"/>
  <c r="O21" i="16" s="1"/>
  <c r="O22" i="16" s="1"/>
  <c r="O23" i="16" s="1"/>
  <c r="O24" i="16" s="1"/>
  <c r="O25" i="16" s="1"/>
  <c r="O26" i="16" s="1"/>
  <c r="O27" i="16" s="1"/>
  <c r="O28" i="16" s="1"/>
  <c r="O29" i="16" s="1"/>
  <c r="O30" i="16" s="1"/>
  <c r="O31" i="16" s="1"/>
  <c r="O32" i="16" s="1"/>
  <c r="O33" i="16" s="1"/>
  <c r="O34" i="16" s="1"/>
  <c r="O35" i="16" s="1"/>
  <c r="O36" i="16" s="1"/>
  <c r="O37" i="16" s="1"/>
  <c r="O38" i="16" s="1"/>
  <c r="O39" i="16" s="1"/>
  <c r="O40" i="16" s="1"/>
  <c r="O41" i="16" s="1"/>
  <c r="O42" i="16" s="1"/>
  <c r="O43" i="16" s="1"/>
  <c r="O44" i="16" s="1"/>
  <c r="O45" i="16" s="1"/>
  <c r="O46" i="16" s="1"/>
  <c r="O47" i="16" s="1"/>
  <c r="O48" i="16" s="1"/>
  <c r="O49" i="16" s="1"/>
  <c r="O50" i="16" s="1"/>
  <c r="O51" i="16" s="1"/>
  <c r="O52" i="16" s="1"/>
  <c r="O53" i="16" s="1"/>
  <c r="O54" i="16" s="1"/>
  <c r="O55" i="16" s="1"/>
  <c r="O56" i="16" s="1"/>
  <c r="O57" i="16" s="1"/>
  <c r="O58" i="16" s="1"/>
  <c r="O59" i="16" s="1"/>
  <c r="O60" i="16" s="1"/>
  <c r="O61" i="16" s="1"/>
  <c r="O62" i="16" s="1"/>
  <c r="O63" i="16" s="1"/>
  <c r="O64" i="16" s="1"/>
  <c r="O65" i="16" s="1"/>
  <c r="O66" i="16" s="1"/>
  <c r="O67" i="16" s="1"/>
  <c r="O68" i="16" s="1"/>
  <c r="O69" i="16" s="1"/>
  <c r="O70" i="16" s="1"/>
  <c r="O71" i="16" s="1"/>
  <c r="O72" i="16" s="1"/>
  <c r="O73" i="16" s="1"/>
  <c r="O74" i="16" s="1"/>
  <c r="O75" i="16" s="1"/>
  <c r="O76" i="16" s="1"/>
  <c r="O77" i="16" s="1"/>
  <c r="O78" i="16" s="1"/>
  <c r="O79" i="16" s="1"/>
  <c r="O80" i="16" s="1"/>
  <c r="O81" i="16" s="1"/>
  <c r="O82" i="16" s="1"/>
  <c r="O83" i="16" s="1"/>
  <c r="O84" i="16" s="1"/>
  <c r="O85" i="16" s="1"/>
  <c r="O86" i="16" s="1"/>
  <c r="O87" i="16" s="1"/>
  <c r="O88" i="16" s="1"/>
  <c r="O89" i="16" s="1"/>
  <c r="O90" i="16" s="1"/>
  <c r="O91" i="16" s="1"/>
  <c r="O92" i="16" s="1"/>
  <c r="O93" i="16" s="1"/>
  <c r="O94" i="16" s="1"/>
  <c r="O95" i="16" s="1"/>
  <c r="O96" i="16" s="1"/>
  <c r="O97" i="16" s="1"/>
  <c r="O98" i="16" s="1"/>
  <c r="O99" i="16" s="1"/>
  <c r="O100" i="16" s="1"/>
  <c r="O101" i="16" s="1"/>
  <c r="O102" i="16" s="1"/>
  <c r="O103" i="16" s="1"/>
  <c r="O104" i="16" s="1"/>
  <c r="O105" i="16" s="1"/>
  <c r="O106" i="16" s="1"/>
  <c r="O107" i="16" s="1"/>
  <c r="O108" i="16" s="1"/>
  <c r="O109" i="16" s="1"/>
  <c r="O110" i="16" s="1"/>
  <c r="O111" i="16" s="1"/>
  <c r="O112" i="16" s="1"/>
  <c r="O113" i="16" s="1"/>
  <c r="O114" i="16" s="1"/>
  <c r="O115" i="16" s="1"/>
  <c r="O116" i="16" s="1"/>
  <c r="O117" i="16" s="1"/>
  <c r="O118" i="16" s="1"/>
  <c r="O119" i="16" s="1"/>
  <c r="O120" i="16" s="1"/>
  <c r="O121" i="16" s="1"/>
  <c r="O122" i="16" s="1"/>
  <c r="O123" i="16" s="1"/>
  <c r="O124" i="16" s="1"/>
  <c r="O125" i="16" s="1"/>
  <c r="O126" i="16" s="1"/>
  <c r="O127" i="16" s="1"/>
  <c r="O128" i="16" s="1"/>
  <c r="O129" i="16" s="1"/>
  <c r="O130" i="16" s="1"/>
  <c r="O131" i="16" s="1"/>
  <c r="O132" i="16" s="1"/>
  <c r="O133" i="16" s="1"/>
  <c r="O134" i="16" s="1"/>
  <c r="O135" i="16" s="1"/>
  <c r="O136" i="16" s="1"/>
  <c r="O137" i="16" s="1"/>
  <c r="O138" i="16" s="1"/>
  <c r="O139" i="16" s="1"/>
  <c r="O140" i="16" s="1"/>
  <c r="O141" i="16" s="1"/>
  <c r="O142" i="16" s="1"/>
  <c r="O143" i="16" s="1"/>
  <c r="O144" i="16" s="1"/>
  <c r="O145" i="16" s="1"/>
  <c r="O146" i="16" s="1"/>
  <c r="O147" i="16" s="1"/>
  <c r="O148" i="16" s="1"/>
  <c r="O149" i="16" s="1"/>
  <c r="O150" i="16" s="1"/>
  <c r="O151" i="16" s="1"/>
  <c r="O152" i="16" s="1"/>
  <c r="O153" i="16" s="1"/>
  <c r="O154" i="16" s="1"/>
  <c r="O155" i="16" s="1"/>
  <c r="O156" i="16" s="1"/>
  <c r="O157" i="16" s="1"/>
  <c r="O158" i="16" s="1"/>
  <c r="O159" i="16" s="1"/>
  <c r="O160" i="16" s="1"/>
  <c r="O161" i="16" s="1"/>
  <c r="O162" i="16" s="1"/>
  <c r="O163" i="16" s="1"/>
  <c r="O164" i="16" s="1"/>
  <c r="O165" i="16" s="1"/>
  <c r="O166" i="16" s="1"/>
  <c r="O167" i="16" s="1"/>
  <c r="O168" i="16" s="1"/>
  <c r="O169" i="16" s="1"/>
  <c r="O170" i="16" s="1"/>
  <c r="O171" i="16" s="1"/>
  <c r="O172" i="16" s="1"/>
  <c r="O173" i="16" s="1"/>
  <c r="O174" i="16" s="1"/>
  <c r="O175" i="16" s="1"/>
  <c r="O176" i="16" s="1"/>
  <c r="O177" i="16" s="1"/>
  <c r="O178" i="16" s="1"/>
  <c r="O179" i="16" s="1"/>
  <c r="O180" i="16" s="1"/>
  <c r="O181" i="16" s="1"/>
  <c r="O182" i="16" s="1"/>
  <c r="O183" i="16" s="1"/>
  <c r="O184" i="16" s="1"/>
  <c r="O185" i="16" s="1"/>
  <c r="O186" i="16" s="1"/>
  <c r="O187" i="16" s="1"/>
  <c r="O188" i="16" s="1"/>
  <c r="O189" i="16" s="1"/>
  <c r="O190" i="16" s="1"/>
  <c r="O191" i="16" s="1"/>
  <c r="O192" i="16" s="1"/>
  <c r="O193" i="16" s="1"/>
  <c r="O194" i="16" s="1"/>
  <c r="O195" i="16" s="1"/>
  <c r="O196" i="16" s="1"/>
  <c r="O197" i="16" s="1"/>
  <c r="O198" i="16" s="1"/>
  <c r="O199" i="16" s="1"/>
  <c r="O200" i="16" s="1"/>
  <c r="O201" i="16" s="1"/>
  <c r="O202" i="16" s="1"/>
  <c r="O203" i="16" s="1"/>
  <c r="O204" i="16" s="1"/>
  <c r="O205" i="16" s="1"/>
  <c r="O206" i="16" s="1"/>
  <c r="O207" i="16" s="1"/>
  <c r="O208" i="16" s="1"/>
  <c r="O209" i="16" s="1"/>
  <c r="O210" i="16" s="1"/>
  <c r="O211" i="16" s="1"/>
  <c r="O212" i="16" s="1"/>
  <c r="O213" i="16" s="1"/>
  <c r="O214" i="16" s="1"/>
  <c r="O215" i="16" s="1"/>
  <c r="O216" i="16" s="1"/>
  <c r="O217" i="16" s="1"/>
  <c r="O218" i="16" s="1"/>
  <c r="O219" i="16" s="1"/>
  <c r="O220" i="16" s="1"/>
  <c r="O221" i="16" s="1"/>
  <c r="O222" i="16" s="1"/>
  <c r="O223" i="16" s="1"/>
  <c r="O224" i="16" s="1"/>
  <c r="O225" i="16" s="1"/>
  <c r="O226" i="16" s="1"/>
  <c r="O227" i="16" s="1"/>
  <c r="O228" i="16" s="1"/>
  <c r="O229" i="16" s="1"/>
  <c r="O230" i="16" s="1"/>
  <c r="O231" i="16" s="1"/>
  <c r="O232" i="16" s="1"/>
  <c r="O233" i="16" s="1"/>
  <c r="O234" i="16" s="1"/>
  <c r="O235" i="16" s="1"/>
  <c r="O236" i="16" s="1"/>
  <c r="O237" i="16" s="1"/>
  <c r="O238" i="16" s="1"/>
  <c r="O239" i="16" s="1"/>
  <c r="O240" i="16" s="1"/>
  <c r="O241" i="16" s="1"/>
  <c r="O242" i="16" s="1"/>
  <c r="O243" i="16" s="1"/>
  <c r="O244" i="16" s="1"/>
  <c r="O245" i="16" s="1"/>
  <c r="O246" i="16" s="1"/>
  <c r="O247" i="16" s="1"/>
  <c r="O248" i="16" s="1"/>
  <c r="O249" i="16" s="1"/>
  <c r="O250" i="16" s="1"/>
  <c r="O251" i="16" s="1"/>
  <c r="O252" i="16" s="1"/>
  <c r="O253" i="16" s="1"/>
  <c r="O254" i="16" s="1"/>
  <c r="O255" i="16" s="1"/>
  <c r="O256" i="16" s="1"/>
  <c r="O257" i="16" s="1"/>
  <c r="O258" i="16" s="1"/>
  <c r="O259" i="16" s="1"/>
  <c r="O260" i="16" s="1"/>
  <c r="O261" i="16" s="1"/>
  <c r="O262" i="16" s="1"/>
  <c r="O263" i="16" s="1"/>
  <c r="O264" i="16" s="1"/>
  <c r="O265" i="16" s="1"/>
  <c r="O266" i="16" s="1"/>
  <c r="O267" i="16" s="1"/>
  <c r="O268" i="16" s="1"/>
  <c r="O269" i="16" s="1"/>
  <c r="O270" i="16" s="1"/>
  <c r="O271" i="16" s="1"/>
  <c r="O272" i="16" s="1"/>
  <c r="O273" i="16" s="1"/>
  <c r="O274" i="16" s="1"/>
  <c r="O275" i="16" s="1"/>
  <c r="O276" i="16" s="1"/>
  <c r="O277" i="16" s="1"/>
  <c r="O278" i="16" s="1"/>
  <c r="O279" i="16" s="1"/>
  <c r="O280" i="16" s="1"/>
  <c r="O281" i="16" s="1"/>
  <c r="O282" i="16" s="1"/>
  <c r="O283" i="16" s="1"/>
  <c r="O284" i="16" s="1"/>
  <c r="O285" i="16" s="1"/>
  <c r="O286" i="16" s="1"/>
  <c r="O287" i="16" s="1"/>
  <c r="O288" i="16" s="1"/>
  <c r="O289" i="16" s="1"/>
  <c r="O290" i="16" s="1"/>
  <c r="O291" i="16" s="1"/>
  <c r="O292" i="16" s="1"/>
  <c r="O293" i="16" s="1"/>
  <c r="O294" i="16" s="1"/>
  <c r="O295" i="16" s="1"/>
  <c r="O296" i="16" s="1"/>
  <c r="O297" i="16" s="1"/>
  <c r="O298" i="16" s="1"/>
  <c r="O299" i="16" s="1"/>
  <c r="O300" i="16" s="1"/>
  <c r="O301" i="16" s="1"/>
  <c r="O302" i="16" s="1"/>
  <c r="O303" i="16" s="1"/>
  <c r="O304" i="16" s="1"/>
  <c r="O305" i="16" s="1"/>
  <c r="O306" i="16" s="1"/>
  <c r="O307" i="16" s="1"/>
  <c r="O308" i="16" s="1"/>
  <c r="O309" i="16" s="1"/>
  <c r="O310" i="16" s="1"/>
  <c r="O311" i="16" s="1"/>
  <c r="O312" i="16" s="1"/>
  <c r="O313" i="16" s="1"/>
  <c r="O314" i="16" s="1"/>
  <c r="O315" i="16" s="1"/>
  <c r="O316" i="16" s="1"/>
  <c r="O317" i="16" s="1"/>
  <c r="O318" i="16" s="1"/>
  <c r="O319" i="16" s="1"/>
  <c r="O320" i="16" s="1"/>
  <c r="O321" i="16" s="1"/>
  <c r="O322" i="16" s="1"/>
  <c r="O323" i="16" s="1"/>
  <c r="O324" i="16" s="1"/>
  <c r="O325" i="16" s="1"/>
  <c r="O326" i="16" s="1"/>
  <c r="O327" i="16" s="1"/>
  <c r="O328" i="16" s="1"/>
  <c r="O329" i="16" s="1"/>
  <c r="O330" i="16" s="1"/>
  <c r="O331" i="16" s="1"/>
  <c r="O332" i="16" s="1"/>
  <c r="O333" i="16" s="1"/>
  <c r="O334" i="16" s="1"/>
  <c r="O335" i="16" s="1"/>
  <c r="O336" i="16" s="1"/>
  <c r="O337" i="16" s="1"/>
  <c r="O338" i="16" s="1"/>
  <c r="O339" i="16" s="1"/>
  <c r="O340" i="16" s="1"/>
  <c r="O341" i="16" s="1"/>
  <c r="O342" i="16" s="1"/>
  <c r="O343" i="16" s="1"/>
  <c r="O344" i="16" s="1"/>
  <c r="O345" i="16" s="1"/>
  <c r="O346" i="16" s="1"/>
  <c r="O347" i="16" s="1"/>
  <c r="O348" i="16" s="1"/>
  <c r="O349" i="16" s="1"/>
  <c r="O350" i="16" s="1"/>
  <c r="O351" i="16" s="1"/>
  <c r="O352" i="16" s="1"/>
  <c r="O353" i="16" s="1"/>
  <c r="O354" i="16" s="1"/>
  <c r="O355" i="16" s="1"/>
  <c r="O356" i="16" s="1"/>
  <c r="O357" i="16" s="1"/>
  <c r="O358" i="16" s="1"/>
  <c r="O359" i="16" s="1"/>
  <c r="O360" i="16" s="1"/>
  <c r="O361" i="16" s="1"/>
  <c r="O362" i="16" s="1"/>
  <c r="O363" i="16" s="1"/>
  <c r="O364" i="16" s="1"/>
  <c r="O365" i="16" s="1"/>
  <c r="O366" i="16" s="1"/>
  <c r="O367" i="16" s="1"/>
  <c r="O368" i="16" s="1"/>
  <c r="O369" i="16" s="1"/>
  <c r="O370" i="16" s="1"/>
  <c r="O371" i="16" s="1"/>
  <c r="O14" i="16"/>
  <c r="D372" i="16"/>
  <c r="D371" i="16"/>
  <c r="D370" i="16"/>
  <c r="D369" i="16"/>
  <c r="D368" i="16"/>
  <c r="D367" i="16"/>
  <c r="D366" i="16"/>
  <c r="D365" i="16"/>
  <c r="D364" i="16"/>
  <c r="D363" i="16"/>
  <c r="D362" i="16"/>
  <c r="D361" i="16"/>
  <c r="D360" i="16"/>
  <c r="D359" i="16"/>
  <c r="D358" i="16"/>
  <c r="D357" i="16"/>
  <c r="D356" i="16"/>
  <c r="D355" i="16"/>
  <c r="D354" i="16"/>
  <c r="D353" i="16"/>
  <c r="D352" i="16"/>
  <c r="D351" i="16"/>
  <c r="D350" i="16"/>
  <c r="D349" i="16"/>
  <c r="D348" i="16"/>
  <c r="D347" i="16"/>
  <c r="D346" i="16"/>
  <c r="D345" i="16"/>
  <c r="D344" i="16"/>
  <c r="D343" i="16"/>
  <c r="D342" i="16"/>
  <c r="D341" i="16"/>
  <c r="D340" i="16"/>
  <c r="D339" i="16"/>
  <c r="D338" i="16"/>
  <c r="D337" i="16"/>
  <c r="D336" i="16"/>
  <c r="D335" i="16"/>
  <c r="D334" i="16"/>
  <c r="D333" i="16"/>
  <c r="D332" i="16"/>
  <c r="D331" i="16"/>
  <c r="D330" i="16"/>
  <c r="D329" i="16"/>
  <c r="D328" i="16"/>
  <c r="D327" i="16"/>
  <c r="D326" i="16"/>
  <c r="D325" i="16"/>
  <c r="D324" i="16"/>
  <c r="D323" i="16"/>
  <c r="D322" i="16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5" i="16"/>
  <c r="D14" i="16"/>
  <c r="M13" i="16"/>
  <c r="K13" i="16"/>
  <c r="K14" i="16"/>
  <c r="K15" i="16" s="1"/>
  <c r="K16" i="16" s="1"/>
  <c r="K17" i="16" s="1"/>
  <c r="K18" i="16" s="1"/>
  <c r="K19" i="16" s="1"/>
  <c r="K20" i="16" s="1"/>
  <c r="K21" i="16" s="1"/>
  <c r="K22" i="16" s="1"/>
  <c r="K23" i="16" s="1"/>
  <c r="K24" i="16" s="1"/>
  <c r="K25" i="16" s="1"/>
  <c r="K26" i="16" s="1"/>
  <c r="K27" i="16" s="1"/>
  <c r="K28" i="16" s="1"/>
  <c r="K29" i="16" s="1"/>
  <c r="K30" i="16" s="1"/>
  <c r="K31" i="16" s="1"/>
  <c r="K32" i="16" s="1"/>
  <c r="K33" i="16" s="1"/>
  <c r="K34" i="16" s="1"/>
  <c r="K35" i="16" s="1"/>
  <c r="K36" i="16" s="1"/>
  <c r="K37" i="16" s="1"/>
  <c r="K38" i="16" s="1"/>
  <c r="K39" i="16" s="1"/>
  <c r="K40" i="16" s="1"/>
  <c r="K41" i="16" s="1"/>
  <c r="K42" i="16" s="1"/>
  <c r="K43" i="16" s="1"/>
  <c r="K44" i="16" s="1"/>
  <c r="K45" i="16" s="1"/>
  <c r="K46" i="16" s="1"/>
  <c r="K47" i="16" s="1"/>
  <c r="K48" i="16" s="1"/>
  <c r="K49" i="16" s="1"/>
  <c r="K50" i="16" s="1"/>
  <c r="K51" i="16" s="1"/>
  <c r="K52" i="16" s="1"/>
  <c r="K53" i="16" s="1"/>
  <c r="K54" i="16" s="1"/>
  <c r="K55" i="16" s="1"/>
  <c r="K56" i="16" s="1"/>
  <c r="K57" i="16" s="1"/>
  <c r="K58" i="16" s="1"/>
  <c r="K59" i="16" s="1"/>
  <c r="K60" i="16" s="1"/>
  <c r="K61" i="16" s="1"/>
  <c r="K62" i="16" s="1"/>
  <c r="K63" i="16" s="1"/>
  <c r="K64" i="16" s="1"/>
  <c r="K65" i="16" s="1"/>
  <c r="K66" i="16" s="1"/>
  <c r="K67" i="16" s="1"/>
  <c r="K68" i="16" s="1"/>
  <c r="K69" i="16" s="1"/>
  <c r="K70" i="16" s="1"/>
  <c r="K71" i="16" s="1"/>
  <c r="K72" i="16" s="1"/>
  <c r="K73" i="16" s="1"/>
  <c r="K74" i="16" s="1"/>
  <c r="K75" i="16" s="1"/>
  <c r="K76" i="16" s="1"/>
  <c r="K77" i="16" s="1"/>
  <c r="K78" i="16" s="1"/>
  <c r="K79" i="16" s="1"/>
  <c r="K80" i="16" s="1"/>
  <c r="K81" i="16" s="1"/>
  <c r="K82" i="16" s="1"/>
  <c r="K83" i="16" s="1"/>
  <c r="K84" i="16" s="1"/>
  <c r="K85" i="16" s="1"/>
  <c r="K86" i="16" s="1"/>
  <c r="K87" i="16" s="1"/>
  <c r="K88" i="16" s="1"/>
  <c r="K89" i="16" s="1"/>
  <c r="K90" i="16" s="1"/>
  <c r="K91" i="16" s="1"/>
  <c r="K92" i="16" s="1"/>
  <c r="K93" i="16" s="1"/>
  <c r="K94" i="16" s="1"/>
  <c r="K95" i="16" s="1"/>
  <c r="K96" i="16" s="1"/>
  <c r="K97" i="16" s="1"/>
  <c r="K98" i="16" s="1"/>
  <c r="K99" i="16" s="1"/>
  <c r="K100" i="16" s="1"/>
  <c r="K101" i="16" s="1"/>
  <c r="K102" i="16" s="1"/>
  <c r="K103" i="16" s="1"/>
  <c r="K104" i="16" s="1"/>
  <c r="K105" i="16" s="1"/>
  <c r="K106" i="16" s="1"/>
  <c r="K107" i="16" s="1"/>
  <c r="K108" i="16" s="1"/>
  <c r="K109" i="16" s="1"/>
  <c r="K110" i="16" s="1"/>
  <c r="K111" i="16" s="1"/>
  <c r="K112" i="16" s="1"/>
  <c r="K113" i="16" s="1"/>
  <c r="K114" i="16" s="1"/>
  <c r="K115" i="16" s="1"/>
  <c r="K116" i="16" s="1"/>
  <c r="K117" i="16" s="1"/>
  <c r="K118" i="16" s="1"/>
  <c r="K119" i="16" s="1"/>
  <c r="K120" i="16" s="1"/>
  <c r="K121" i="16" s="1"/>
  <c r="K122" i="16" s="1"/>
  <c r="K123" i="16" s="1"/>
  <c r="K124" i="16" s="1"/>
  <c r="K125" i="16" s="1"/>
  <c r="K126" i="16" s="1"/>
  <c r="K127" i="16" s="1"/>
  <c r="K128" i="16" s="1"/>
  <c r="K129" i="16" s="1"/>
  <c r="K130" i="16" s="1"/>
  <c r="K131" i="16" s="1"/>
  <c r="K132" i="16" s="1"/>
  <c r="K133" i="16" s="1"/>
  <c r="K134" i="16" s="1"/>
  <c r="K135" i="16" s="1"/>
  <c r="K136" i="16" s="1"/>
  <c r="K137" i="16" s="1"/>
  <c r="K138" i="16" s="1"/>
  <c r="K139" i="16" s="1"/>
  <c r="K140" i="16" s="1"/>
  <c r="K141" i="16" s="1"/>
  <c r="K142" i="16" s="1"/>
  <c r="K143" i="16" s="1"/>
  <c r="K144" i="16" s="1"/>
  <c r="K145" i="16" s="1"/>
  <c r="K146" i="16" s="1"/>
  <c r="K147" i="16" s="1"/>
  <c r="K148" i="16" s="1"/>
  <c r="K149" i="16" s="1"/>
  <c r="K150" i="16" s="1"/>
  <c r="K151" i="16" s="1"/>
  <c r="K152" i="16" s="1"/>
  <c r="K153" i="16" s="1"/>
  <c r="K154" i="16" s="1"/>
  <c r="K155" i="16" s="1"/>
  <c r="K156" i="16" s="1"/>
  <c r="K157" i="16" s="1"/>
  <c r="K158" i="16" s="1"/>
  <c r="K159" i="16" s="1"/>
  <c r="K160" i="16" s="1"/>
  <c r="K161" i="16" s="1"/>
  <c r="K162" i="16" s="1"/>
  <c r="K163" i="16" s="1"/>
  <c r="K164" i="16" s="1"/>
  <c r="K165" i="16" s="1"/>
  <c r="K166" i="16" s="1"/>
  <c r="K167" i="16" s="1"/>
  <c r="K168" i="16" s="1"/>
  <c r="K169" i="16" s="1"/>
  <c r="K170" i="16" s="1"/>
  <c r="K171" i="16" s="1"/>
  <c r="K172" i="16" s="1"/>
  <c r="K173" i="16" s="1"/>
  <c r="K174" i="16" s="1"/>
  <c r="K175" i="16" s="1"/>
  <c r="K176" i="16" s="1"/>
  <c r="K177" i="16" s="1"/>
  <c r="K178" i="16" s="1"/>
  <c r="K179" i="16" s="1"/>
  <c r="K180" i="16" s="1"/>
  <c r="K181" i="16" s="1"/>
  <c r="K182" i="16" s="1"/>
  <c r="K183" i="16" s="1"/>
  <c r="K184" i="16" s="1"/>
  <c r="K185" i="16" s="1"/>
  <c r="K186" i="16" s="1"/>
  <c r="K187" i="16" s="1"/>
  <c r="K188" i="16" s="1"/>
  <c r="K189" i="16" s="1"/>
  <c r="K190" i="16" s="1"/>
  <c r="K191" i="16" s="1"/>
  <c r="K192" i="16" s="1"/>
  <c r="K193" i="16" s="1"/>
  <c r="K194" i="16" s="1"/>
  <c r="K195" i="16" s="1"/>
  <c r="K196" i="16" s="1"/>
  <c r="K197" i="16" s="1"/>
  <c r="K198" i="16" s="1"/>
  <c r="K199" i="16" s="1"/>
  <c r="K200" i="16" s="1"/>
  <c r="K201" i="16" s="1"/>
  <c r="K202" i="16" s="1"/>
  <c r="K203" i="16" s="1"/>
  <c r="K204" i="16" s="1"/>
  <c r="K205" i="16" s="1"/>
  <c r="K206" i="16" s="1"/>
  <c r="K207" i="16" s="1"/>
  <c r="K208" i="16" s="1"/>
  <c r="K209" i="16" s="1"/>
  <c r="K210" i="16" s="1"/>
  <c r="K211" i="16" s="1"/>
  <c r="K212" i="16" s="1"/>
  <c r="K213" i="16" s="1"/>
  <c r="K214" i="16" s="1"/>
  <c r="K215" i="16" s="1"/>
  <c r="K216" i="16" s="1"/>
  <c r="K217" i="16" s="1"/>
  <c r="K218" i="16" s="1"/>
  <c r="K219" i="16" s="1"/>
  <c r="K220" i="16" s="1"/>
  <c r="K221" i="16" s="1"/>
  <c r="K222" i="16" s="1"/>
  <c r="K223" i="16" s="1"/>
  <c r="K224" i="16" s="1"/>
  <c r="K225" i="16" s="1"/>
  <c r="K226" i="16" s="1"/>
  <c r="K227" i="16" s="1"/>
  <c r="K228" i="16" s="1"/>
  <c r="K229" i="16" s="1"/>
  <c r="K230" i="16" s="1"/>
  <c r="K231" i="16" s="1"/>
  <c r="K232" i="16" s="1"/>
  <c r="K233" i="16" s="1"/>
  <c r="K234" i="16" s="1"/>
  <c r="K235" i="16" s="1"/>
  <c r="K236" i="16" s="1"/>
  <c r="K237" i="16" s="1"/>
  <c r="K238" i="16" s="1"/>
  <c r="K239" i="16" s="1"/>
  <c r="K240" i="16" s="1"/>
  <c r="K241" i="16" s="1"/>
  <c r="K242" i="16" s="1"/>
  <c r="K243" i="16" s="1"/>
  <c r="K244" i="16" s="1"/>
  <c r="K245" i="16" s="1"/>
  <c r="K246" i="16" s="1"/>
  <c r="K247" i="16" s="1"/>
  <c r="K248" i="16" s="1"/>
  <c r="K249" i="16" s="1"/>
  <c r="K250" i="16" s="1"/>
  <c r="K251" i="16" s="1"/>
  <c r="K252" i="16" s="1"/>
  <c r="K253" i="16" s="1"/>
  <c r="K254" i="16" s="1"/>
  <c r="K255" i="16" s="1"/>
  <c r="K256" i="16" s="1"/>
  <c r="K257" i="16" s="1"/>
  <c r="K258" i="16" s="1"/>
  <c r="K259" i="16" s="1"/>
  <c r="K260" i="16" s="1"/>
  <c r="K261" i="16" s="1"/>
  <c r="K262" i="16" s="1"/>
  <c r="K263" i="16" s="1"/>
  <c r="K264" i="16" s="1"/>
  <c r="K265" i="16" s="1"/>
  <c r="K266" i="16" s="1"/>
  <c r="K267" i="16" s="1"/>
  <c r="K268" i="16" s="1"/>
  <c r="K269" i="16" s="1"/>
  <c r="K270" i="16" s="1"/>
  <c r="K271" i="16" s="1"/>
  <c r="K272" i="16" s="1"/>
  <c r="K273" i="16" s="1"/>
  <c r="K274" i="16" s="1"/>
  <c r="K275" i="16" s="1"/>
  <c r="K276" i="16" s="1"/>
  <c r="K277" i="16" s="1"/>
  <c r="K278" i="16" s="1"/>
  <c r="K279" i="16" s="1"/>
  <c r="K280" i="16" s="1"/>
  <c r="K281" i="16" s="1"/>
  <c r="K282" i="16" s="1"/>
  <c r="K283" i="16" s="1"/>
  <c r="K284" i="16" s="1"/>
  <c r="K285" i="16" s="1"/>
  <c r="K286" i="16" s="1"/>
  <c r="K287" i="16" s="1"/>
  <c r="K288" i="16" s="1"/>
  <c r="K289" i="16" s="1"/>
  <c r="K290" i="16" s="1"/>
  <c r="K291" i="16" s="1"/>
  <c r="K292" i="16" s="1"/>
  <c r="K293" i="16" s="1"/>
  <c r="K294" i="16" s="1"/>
  <c r="K295" i="16" s="1"/>
  <c r="K296" i="16" s="1"/>
  <c r="K297" i="16" s="1"/>
  <c r="K298" i="16" s="1"/>
  <c r="K299" i="16" s="1"/>
  <c r="K300" i="16" s="1"/>
  <c r="K301" i="16" s="1"/>
  <c r="K302" i="16" s="1"/>
  <c r="K303" i="16" s="1"/>
  <c r="K304" i="16" s="1"/>
  <c r="K305" i="16" s="1"/>
  <c r="K306" i="16" s="1"/>
  <c r="K307" i="16" s="1"/>
  <c r="K308" i="16" s="1"/>
  <c r="K309" i="16" s="1"/>
  <c r="K310" i="16" s="1"/>
  <c r="K311" i="16" s="1"/>
  <c r="K312" i="16" s="1"/>
  <c r="K313" i="16" s="1"/>
  <c r="K314" i="16" s="1"/>
  <c r="K315" i="16" s="1"/>
  <c r="K316" i="16" s="1"/>
  <c r="K317" i="16" s="1"/>
  <c r="K318" i="16" s="1"/>
  <c r="K319" i="16" s="1"/>
  <c r="K320" i="16" s="1"/>
  <c r="K321" i="16" s="1"/>
  <c r="K322" i="16" s="1"/>
  <c r="K323" i="16" s="1"/>
  <c r="K324" i="16" s="1"/>
  <c r="K325" i="16" s="1"/>
  <c r="K326" i="16" s="1"/>
  <c r="K327" i="16" s="1"/>
  <c r="K328" i="16" s="1"/>
  <c r="K329" i="16" s="1"/>
  <c r="K330" i="16" s="1"/>
  <c r="K331" i="16" s="1"/>
  <c r="K332" i="16" s="1"/>
  <c r="K333" i="16" s="1"/>
  <c r="K334" i="16" s="1"/>
  <c r="K335" i="16" s="1"/>
  <c r="K336" i="16" s="1"/>
  <c r="K337" i="16" s="1"/>
  <c r="K338" i="16" s="1"/>
  <c r="K339" i="16" s="1"/>
  <c r="K340" i="16" s="1"/>
  <c r="K341" i="16" s="1"/>
  <c r="K342" i="16" s="1"/>
  <c r="K343" i="16" s="1"/>
  <c r="K344" i="16" s="1"/>
  <c r="K345" i="16" s="1"/>
  <c r="K346" i="16" s="1"/>
  <c r="K347" i="16" s="1"/>
  <c r="K348" i="16" s="1"/>
  <c r="K349" i="16" s="1"/>
  <c r="K350" i="16" s="1"/>
  <c r="K351" i="16" s="1"/>
  <c r="K352" i="16" s="1"/>
  <c r="K353" i="16" s="1"/>
  <c r="K354" i="16" s="1"/>
  <c r="K355" i="16" s="1"/>
  <c r="K356" i="16" s="1"/>
  <c r="K357" i="16" s="1"/>
  <c r="K358" i="16" s="1"/>
  <c r="K359" i="16" s="1"/>
  <c r="K360" i="16" s="1"/>
  <c r="K361" i="16" s="1"/>
  <c r="K362" i="16" s="1"/>
  <c r="K363" i="16" s="1"/>
  <c r="K364" i="16" s="1"/>
  <c r="K365" i="16" s="1"/>
  <c r="K366" i="16" s="1"/>
  <c r="K367" i="16" s="1"/>
  <c r="K368" i="16" s="1"/>
  <c r="K369" i="16" s="1"/>
  <c r="K370" i="16" s="1"/>
  <c r="K371" i="16" s="1"/>
  <c r="K372" i="16" s="1"/>
  <c r="C14" i="16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8" i="16" s="1"/>
  <c r="C289" i="16" s="1"/>
  <c r="C290" i="16" s="1"/>
  <c r="C291" i="16" s="1"/>
  <c r="C292" i="16" s="1"/>
  <c r="C293" i="16" s="1"/>
  <c r="C294" i="16" s="1"/>
  <c r="C295" i="16" s="1"/>
  <c r="C296" i="16" s="1"/>
  <c r="C297" i="16" s="1"/>
  <c r="C298" i="16" s="1"/>
  <c r="C299" i="16" s="1"/>
  <c r="C300" i="16" s="1"/>
  <c r="C301" i="16" s="1"/>
  <c r="C302" i="16" s="1"/>
  <c r="C303" i="16" s="1"/>
  <c r="C304" i="16" s="1"/>
  <c r="C305" i="16" s="1"/>
  <c r="C306" i="16" s="1"/>
  <c r="C307" i="16" s="1"/>
  <c r="C308" i="16" s="1"/>
  <c r="C309" i="16" s="1"/>
  <c r="C310" i="16" s="1"/>
  <c r="C311" i="16" s="1"/>
  <c r="C312" i="16" s="1"/>
  <c r="C313" i="16" s="1"/>
  <c r="C314" i="16" s="1"/>
  <c r="C315" i="16" s="1"/>
  <c r="C316" i="16" s="1"/>
  <c r="C317" i="16" s="1"/>
  <c r="C318" i="16" s="1"/>
  <c r="C319" i="16" s="1"/>
  <c r="C320" i="16" s="1"/>
  <c r="C321" i="16" s="1"/>
  <c r="C322" i="16" s="1"/>
  <c r="C323" i="16" s="1"/>
  <c r="C324" i="16" s="1"/>
  <c r="C325" i="16" s="1"/>
  <c r="C326" i="16" s="1"/>
  <c r="C327" i="16" s="1"/>
  <c r="C328" i="16" s="1"/>
  <c r="C329" i="16" s="1"/>
  <c r="C330" i="16" s="1"/>
  <c r="C331" i="16" s="1"/>
  <c r="C332" i="16" s="1"/>
  <c r="C333" i="16" s="1"/>
  <c r="C334" i="16" s="1"/>
  <c r="C335" i="16" s="1"/>
  <c r="C336" i="16" s="1"/>
  <c r="C337" i="16" s="1"/>
  <c r="C338" i="16" s="1"/>
  <c r="C339" i="16" s="1"/>
  <c r="C340" i="16" s="1"/>
  <c r="C341" i="16" s="1"/>
  <c r="C342" i="16" s="1"/>
  <c r="C343" i="16" s="1"/>
  <c r="C344" i="16" s="1"/>
  <c r="C345" i="16" s="1"/>
  <c r="C346" i="16" s="1"/>
  <c r="C347" i="16" s="1"/>
  <c r="C348" i="16" s="1"/>
  <c r="C349" i="16" s="1"/>
  <c r="C350" i="16" s="1"/>
  <c r="C351" i="16" s="1"/>
  <c r="C352" i="16" s="1"/>
  <c r="C353" i="16" s="1"/>
  <c r="C354" i="16" s="1"/>
  <c r="C355" i="16" s="1"/>
  <c r="C356" i="16" s="1"/>
  <c r="C357" i="16" s="1"/>
  <c r="C358" i="16" s="1"/>
  <c r="C359" i="16" s="1"/>
  <c r="C360" i="16" s="1"/>
  <c r="C361" i="16" s="1"/>
  <c r="C362" i="16" s="1"/>
  <c r="C363" i="16" s="1"/>
  <c r="C364" i="16" s="1"/>
  <c r="C365" i="16" s="1"/>
  <c r="C366" i="16" s="1"/>
  <c r="C367" i="16" s="1"/>
  <c r="C368" i="16" s="1"/>
  <c r="C369" i="16" s="1"/>
  <c r="C370" i="16" s="1"/>
  <c r="C371" i="16" s="1"/>
  <c r="C372" i="16" s="1"/>
  <c r="D9" i="16"/>
  <c r="D8" i="16"/>
  <c r="D7" i="16"/>
  <c r="D13" i="16" s="1"/>
  <c r="G13" i="16" s="1"/>
  <c r="U3" i="16"/>
  <c r="E13" i="16"/>
  <c r="F13" i="16" s="1"/>
  <c r="D10" i="16"/>
  <c r="H3" i="6"/>
  <c r="F56" i="6"/>
  <c r="F55" i="6"/>
  <c r="B61" i="6"/>
  <c r="F46" i="6"/>
  <c r="H30" i="6"/>
  <c r="B45" i="6"/>
  <c r="F45" i="6" s="1"/>
  <c r="B44" i="6"/>
  <c r="F43" i="6" s="1"/>
  <c r="B43" i="6"/>
  <c r="F44" i="6" s="1"/>
  <c r="D37" i="6"/>
  <c r="D44" i="6" s="1"/>
  <c r="G43" i="6" s="1"/>
  <c r="B6" i="14"/>
  <c r="B5" i="14"/>
  <c r="B4" i="14"/>
  <c r="D11" i="13"/>
  <c r="D12" i="13" s="1"/>
  <c r="D13" i="13" s="1"/>
  <c r="D14" i="13" s="1"/>
  <c r="D10" i="13"/>
  <c r="D9" i="13"/>
  <c r="D8" i="13"/>
  <c r="D7" i="13"/>
  <c r="D6" i="13"/>
  <c r="D5" i="13"/>
  <c r="D4" i="13"/>
  <c r="B10" i="13"/>
  <c r="B9" i="13"/>
  <c r="B8" i="13"/>
  <c r="B7" i="13"/>
  <c r="B6" i="13"/>
  <c r="B5" i="13"/>
  <c r="B4" i="13"/>
  <c r="H21" i="6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D10" i="12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23" i="12" s="1"/>
  <c r="D24" i="12" s="1"/>
  <c r="D25" i="12" s="1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D36" i="12" s="1"/>
  <c r="D37" i="12" s="1"/>
  <c r="D38" i="12" s="1"/>
  <c r="D39" i="12" s="1"/>
  <c r="D40" i="12" s="1"/>
  <c r="D41" i="12" s="1"/>
  <c r="D42" i="12" s="1"/>
  <c r="D43" i="12" s="1"/>
  <c r="D44" i="12" s="1"/>
  <c r="C10" i="12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C40" i="12" s="1"/>
  <c r="C41" i="12" s="1"/>
  <c r="C42" i="12" s="1"/>
  <c r="C43" i="12" s="1"/>
  <c r="C44" i="12" s="1"/>
  <c r="D9" i="12"/>
  <c r="C9" i="12"/>
  <c r="H11" i="6"/>
  <c r="H15" i="6" s="1"/>
  <c r="S13" i="16" l="1"/>
  <c r="T13" i="16" s="1"/>
  <c r="U13" i="16" s="1"/>
  <c r="P14" i="16" s="1"/>
  <c r="R134" i="16"/>
  <c r="T134" i="16" s="1"/>
  <c r="U134" i="16" s="1"/>
  <c r="P135" i="16" s="1"/>
  <c r="E14" i="16"/>
  <c r="H32" i="6"/>
  <c r="H31" i="6"/>
  <c r="H16" i="6"/>
  <c r="H24" i="6" s="1"/>
  <c r="C10" i="13"/>
  <c r="B11" i="13" s="1"/>
  <c r="S14" i="16" l="1"/>
  <c r="R14" i="16"/>
  <c r="R135" i="16"/>
  <c r="T135" i="16" s="1"/>
  <c r="U135" i="16" s="1"/>
  <c r="P136" i="16" s="1"/>
  <c r="S135" i="16"/>
  <c r="E15" i="16"/>
  <c r="H13" i="16"/>
  <c r="I13" i="16" s="1"/>
  <c r="C11" i="13"/>
  <c r="B12" i="13" s="1"/>
  <c r="E68" i="6"/>
  <c r="R136" i="16" l="1"/>
  <c r="S136" i="16"/>
  <c r="T14" i="16"/>
  <c r="U14" i="16" s="1"/>
  <c r="P15" i="16" s="1"/>
  <c r="F14" i="16"/>
  <c r="G14" i="16"/>
  <c r="E16" i="16"/>
  <c r="C12" i="13"/>
  <c r="B13" i="13" s="1"/>
  <c r="E56" i="6"/>
  <c r="T136" i="16" l="1"/>
  <c r="U136" i="16" s="1"/>
  <c r="P137" i="16" s="1"/>
  <c r="S137" i="16" s="1"/>
  <c r="S15" i="16"/>
  <c r="R15" i="16"/>
  <c r="T15" i="16" s="1"/>
  <c r="U15" i="16" s="1"/>
  <c r="P16" i="16" s="1"/>
  <c r="H14" i="16"/>
  <c r="I14" i="16" s="1"/>
  <c r="E17" i="16"/>
  <c r="E18" i="16"/>
  <c r="C13" i="13"/>
  <c r="B14" i="13" s="1"/>
  <c r="R137" i="16" l="1"/>
  <c r="T137" i="16" s="1"/>
  <c r="U137" i="16" s="1"/>
  <c r="P138" i="16" s="1"/>
  <c r="S138" i="16" s="1"/>
  <c r="S16" i="16"/>
  <c r="R16" i="16"/>
  <c r="M14" i="16"/>
  <c r="E19" i="16"/>
  <c r="C14" i="13"/>
  <c r="B15" i="13" s="1"/>
  <c r="R138" i="16" l="1"/>
  <c r="T138" i="16" s="1"/>
  <c r="U138" i="16" s="1"/>
  <c r="P139" i="16" s="1"/>
  <c r="R139" i="16" s="1"/>
  <c r="T16" i="16"/>
  <c r="U16" i="16" s="1"/>
  <c r="P17" i="16" s="1"/>
  <c r="F15" i="16"/>
  <c r="H15" i="16" s="1"/>
  <c r="I15" i="16" s="1"/>
  <c r="D16" i="16" s="1"/>
  <c r="G15" i="16"/>
  <c r="E20" i="16"/>
  <c r="C15" i="13"/>
  <c r="B16" i="13" s="1"/>
  <c r="H13" i="6"/>
  <c r="S139" i="16" l="1"/>
  <c r="S17" i="16"/>
  <c r="R17" i="16"/>
  <c r="T139" i="16"/>
  <c r="U139" i="16" s="1"/>
  <c r="P140" i="16" s="1"/>
  <c r="M15" i="16"/>
  <c r="E21" i="16"/>
  <c r="C16" i="13"/>
  <c r="B17" i="13" s="1"/>
  <c r="R140" i="16" l="1"/>
  <c r="S140" i="16"/>
  <c r="T17" i="16"/>
  <c r="U17" i="16" s="1"/>
  <c r="P18" i="16" s="1"/>
  <c r="F16" i="16"/>
  <c r="H16" i="16" s="1"/>
  <c r="I16" i="16" s="1"/>
  <c r="D17" i="16" s="1"/>
  <c r="G16" i="16"/>
  <c r="E22" i="16"/>
  <c r="C17" i="13"/>
  <c r="B18" i="13" s="1"/>
  <c r="S18" i="16" l="1"/>
  <c r="R18" i="16"/>
  <c r="T140" i="16"/>
  <c r="U140" i="16" s="1"/>
  <c r="P141" i="16" s="1"/>
  <c r="M16" i="16"/>
  <c r="E23" i="16"/>
  <c r="C18" i="13"/>
  <c r="B19" i="13" s="1"/>
  <c r="H35" i="6"/>
  <c r="S141" i="16" l="1"/>
  <c r="R141" i="16"/>
  <c r="T141" i="16" s="1"/>
  <c r="U141" i="16" s="1"/>
  <c r="P142" i="16" s="1"/>
  <c r="T18" i="16"/>
  <c r="U18" i="16" s="1"/>
  <c r="P19" i="16" s="1"/>
  <c r="F17" i="16"/>
  <c r="G17" i="16"/>
  <c r="E24" i="16"/>
  <c r="D45" i="6"/>
  <c r="C19" i="13"/>
  <c r="B20" i="13" s="1"/>
  <c r="S19" i="16" l="1"/>
  <c r="R19" i="16"/>
  <c r="S142" i="16"/>
  <c r="R142" i="16"/>
  <c r="T142" i="16" s="1"/>
  <c r="U142" i="16" s="1"/>
  <c r="P143" i="16" s="1"/>
  <c r="H17" i="16"/>
  <c r="I17" i="16" s="1"/>
  <c r="D18" i="16" s="1"/>
  <c r="E25" i="16"/>
  <c r="G45" i="6"/>
  <c r="C20" i="13"/>
  <c r="B21" i="13" s="1"/>
  <c r="S143" i="16" l="1"/>
  <c r="R143" i="16"/>
  <c r="T143" i="16" s="1"/>
  <c r="U143" i="16" s="1"/>
  <c r="P144" i="16" s="1"/>
  <c r="T19" i="16"/>
  <c r="U19" i="16" s="1"/>
  <c r="P20" i="16" s="1"/>
  <c r="M17" i="16"/>
  <c r="E26" i="16"/>
  <c r="C21" i="13"/>
  <c r="B22" i="13" s="1"/>
  <c r="S20" i="16" l="1"/>
  <c r="R20" i="16"/>
  <c r="S144" i="16"/>
  <c r="R144" i="16"/>
  <c r="T144" i="16" s="1"/>
  <c r="U144" i="16" s="1"/>
  <c r="P145" i="16" s="1"/>
  <c r="F18" i="16"/>
  <c r="G18" i="16"/>
  <c r="E27" i="16"/>
  <c r="C22" i="13"/>
  <c r="B23" i="13" s="1"/>
  <c r="S145" i="16" l="1"/>
  <c r="R145" i="16"/>
  <c r="T145" i="16" s="1"/>
  <c r="U145" i="16" s="1"/>
  <c r="P146" i="16" s="1"/>
  <c r="T20" i="16"/>
  <c r="U20" i="16" s="1"/>
  <c r="P21" i="16" s="1"/>
  <c r="H18" i="16"/>
  <c r="I18" i="16" s="1"/>
  <c r="D19" i="16" s="1"/>
  <c r="E28" i="16"/>
  <c r="C23" i="13"/>
  <c r="B24" i="13" s="1"/>
  <c r="S21" i="16" l="1"/>
  <c r="R21" i="16"/>
  <c r="S146" i="16"/>
  <c r="R146" i="16"/>
  <c r="M18" i="16"/>
  <c r="E29" i="16"/>
  <c r="C24" i="13"/>
  <c r="B25" i="13" s="1"/>
  <c r="T146" i="16" l="1"/>
  <c r="U146" i="16" s="1"/>
  <c r="P147" i="16" s="1"/>
  <c r="R147" i="16" s="1"/>
  <c r="S147" i="16"/>
  <c r="T21" i="16"/>
  <c r="U21" i="16" s="1"/>
  <c r="P22" i="16" s="1"/>
  <c r="F19" i="16"/>
  <c r="G19" i="16"/>
  <c r="E30" i="16"/>
  <c r="C25" i="13"/>
  <c r="B26" i="13" s="1"/>
  <c r="S22" i="16" l="1"/>
  <c r="R22" i="16"/>
  <c r="T147" i="16"/>
  <c r="U147" i="16" s="1"/>
  <c r="P148" i="16" s="1"/>
  <c r="H19" i="16"/>
  <c r="I19" i="16" s="1"/>
  <c r="D20" i="16" s="1"/>
  <c r="E31" i="16"/>
  <c r="C26" i="13"/>
  <c r="B27" i="13" s="1"/>
  <c r="S148" i="16" l="1"/>
  <c r="R148" i="16"/>
  <c r="T22" i="16"/>
  <c r="U22" i="16" s="1"/>
  <c r="P23" i="16" s="1"/>
  <c r="M19" i="16"/>
  <c r="E32" i="16"/>
  <c r="C27" i="13"/>
  <c r="B28" i="13" s="1"/>
  <c r="T148" i="16" l="1"/>
  <c r="U148" i="16" s="1"/>
  <c r="P149" i="16" s="1"/>
  <c r="S149" i="16" s="1"/>
  <c r="R23" i="16"/>
  <c r="T23" i="16" s="1"/>
  <c r="U23" i="16" s="1"/>
  <c r="P24" i="16" s="1"/>
  <c r="S23" i="16"/>
  <c r="F20" i="16"/>
  <c r="H20" i="16" s="1"/>
  <c r="I20" i="16" s="1"/>
  <c r="D21" i="16" s="1"/>
  <c r="G20" i="16"/>
  <c r="E33" i="16"/>
  <c r="C28" i="13"/>
  <c r="B29" i="13" s="1"/>
  <c r="R149" i="16" l="1"/>
  <c r="T149" i="16" s="1"/>
  <c r="U149" i="16" s="1"/>
  <c r="P150" i="16" s="1"/>
  <c r="S150" i="16" s="1"/>
  <c r="R24" i="16"/>
  <c r="S24" i="16"/>
  <c r="M20" i="16"/>
  <c r="E34" i="16"/>
  <c r="C29" i="13"/>
  <c r="B30" i="13" s="1"/>
  <c r="R150" i="16" l="1"/>
  <c r="T150" i="16" s="1"/>
  <c r="U150" i="16" s="1"/>
  <c r="P151" i="16" s="1"/>
  <c r="S151" i="16" s="1"/>
  <c r="T24" i="16"/>
  <c r="U24" i="16" s="1"/>
  <c r="P25" i="16" s="1"/>
  <c r="F21" i="16"/>
  <c r="G21" i="16"/>
  <c r="H21" i="16" s="1"/>
  <c r="I21" i="16" s="1"/>
  <c r="D22" i="16" s="1"/>
  <c r="E35" i="16"/>
  <c r="C30" i="13"/>
  <c r="B31" i="13" s="1"/>
  <c r="R151" i="16" l="1"/>
  <c r="T151" i="16" s="1"/>
  <c r="U151" i="16" s="1"/>
  <c r="P152" i="16" s="1"/>
  <c r="S152" i="16" s="1"/>
  <c r="R25" i="16"/>
  <c r="S25" i="16"/>
  <c r="M21" i="16"/>
  <c r="E36" i="16"/>
  <c r="C31" i="13"/>
  <c r="B32" i="13" s="1"/>
  <c r="R152" i="16" l="1"/>
  <c r="T152" i="16" s="1"/>
  <c r="U152" i="16" s="1"/>
  <c r="P153" i="16" s="1"/>
  <c r="S153" i="16" s="1"/>
  <c r="T25" i="16"/>
  <c r="U25" i="16" s="1"/>
  <c r="P26" i="16" s="1"/>
  <c r="F22" i="16"/>
  <c r="G22" i="16"/>
  <c r="E37" i="16"/>
  <c r="C32" i="13"/>
  <c r="B33" i="13" s="1"/>
  <c r="R153" i="16" l="1"/>
  <c r="T153" i="16" s="1"/>
  <c r="U153" i="16" s="1"/>
  <c r="P154" i="16" s="1"/>
  <c r="S26" i="16"/>
  <c r="R26" i="16"/>
  <c r="T26" i="16" s="1"/>
  <c r="U26" i="16" s="1"/>
  <c r="P27" i="16" s="1"/>
  <c r="S154" i="16"/>
  <c r="R154" i="16"/>
  <c r="T154" i="16" s="1"/>
  <c r="U154" i="16" s="1"/>
  <c r="P155" i="16" s="1"/>
  <c r="H22" i="16"/>
  <c r="I22" i="16" s="1"/>
  <c r="D23" i="16" s="1"/>
  <c r="M22" i="16"/>
  <c r="E38" i="16"/>
  <c r="C33" i="13"/>
  <c r="B34" i="13" s="1"/>
  <c r="R27" i="16" l="1"/>
  <c r="S27" i="16"/>
  <c r="S155" i="16"/>
  <c r="R155" i="16"/>
  <c r="T155" i="16" s="1"/>
  <c r="U155" i="16" s="1"/>
  <c r="P156" i="16" s="1"/>
  <c r="F23" i="16"/>
  <c r="G23" i="16"/>
  <c r="E39" i="16"/>
  <c r="C34" i="13"/>
  <c r="B35" i="13" s="1"/>
  <c r="R156" i="16" l="1"/>
  <c r="S156" i="16"/>
  <c r="T27" i="16"/>
  <c r="U27" i="16" s="1"/>
  <c r="P28" i="16" s="1"/>
  <c r="H23" i="16"/>
  <c r="I23" i="16" s="1"/>
  <c r="D24" i="16" s="1"/>
  <c r="M23" i="16"/>
  <c r="E40" i="16"/>
  <c r="C35" i="13"/>
  <c r="B36" i="13" s="1"/>
  <c r="S28" i="16" l="1"/>
  <c r="R28" i="16"/>
  <c r="T28" i="16" s="1"/>
  <c r="U28" i="16" s="1"/>
  <c r="P29" i="16" s="1"/>
  <c r="T156" i="16"/>
  <c r="U156" i="16" s="1"/>
  <c r="P157" i="16" s="1"/>
  <c r="G24" i="16"/>
  <c r="F24" i="16"/>
  <c r="H24" i="16" s="1"/>
  <c r="I24" i="16" s="1"/>
  <c r="D25" i="16" s="1"/>
  <c r="E41" i="16"/>
  <c r="C36" i="13"/>
  <c r="B37" i="13" s="1"/>
  <c r="R29" i="16" l="1"/>
  <c r="S29" i="16"/>
  <c r="S157" i="16"/>
  <c r="R157" i="16"/>
  <c r="T157" i="16" s="1"/>
  <c r="U157" i="16" s="1"/>
  <c r="P158" i="16" s="1"/>
  <c r="M24" i="16"/>
  <c r="E42" i="16"/>
  <c r="C37" i="13"/>
  <c r="B38" i="13" s="1"/>
  <c r="S158" i="16" l="1"/>
  <c r="R158" i="16"/>
  <c r="T158" i="16" s="1"/>
  <c r="U158" i="16" s="1"/>
  <c r="P159" i="16" s="1"/>
  <c r="T29" i="16"/>
  <c r="U29" i="16" s="1"/>
  <c r="P30" i="16" s="1"/>
  <c r="G25" i="16"/>
  <c r="F25" i="16"/>
  <c r="E43" i="16"/>
  <c r="C38" i="13"/>
  <c r="B39" i="13" s="1"/>
  <c r="H17" i="6" s="1"/>
  <c r="S30" i="16" l="1"/>
  <c r="R30" i="16"/>
  <c r="T30" i="16" s="1"/>
  <c r="U30" i="16" s="1"/>
  <c r="P31" i="16" s="1"/>
  <c r="S159" i="16"/>
  <c r="R159" i="16"/>
  <c r="T159" i="16" s="1"/>
  <c r="U159" i="16" s="1"/>
  <c r="P160" i="16" s="1"/>
  <c r="H25" i="16"/>
  <c r="I25" i="16" s="1"/>
  <c r="D26" i="16" s="1"/>
  <c r="E44" i="16"/>
  <c r="H22" i="6"/>
  <c r="H25" i="6"/>
  <c r="D66" i="6" s="1"/>
  <c r="C39" i="13"/>
  <c r="B40" i="13" s="1"/>
  <c r="R31" i="16" l="1"/>
  <c r="S31" i="16"/>
  <c r="S160" i="16"/>
  <c r="R160" i="16"/>
  <c r="T160" i="16" s="1"/>
  <c r="U160" i="16" s="1"/>
  <c r="P161" i="16" s="1"/>
  <c r="M25" i="16"/>
  <c r="E45" i="16"/>
  <c r="D50" i="6"/>
  <c r="H26" i="6"/>
  <c r="C40" i="13"/>
  <c r="B41" i="13" s="1"/>
  <c r="S161" i="16" l="1"/>
  <c r="R161" i="16"/>
  <c r="T161" i="16" s="1"/>
  <c r="U161" i="16" s="1"/>
  <c r="P162" i="16" s="1"/>
  <c r="T31" i="16"/>
  <c r="U31" i="16" s="1"/>
  <c r="P32" i="16" s="1"/>
  <c r="F26" i="16"/>
  <c r="G26" i="16"/>
  <c r="E46" i="16"/>
  <c r="D55" i="6"/>
  <c r="D61" i="6" s="1"/>
  <c r="D56" i="6"/>
  <c r="D32" i="6"/>
  <c r="D43" i="6" s="1"/>
  <c r="C41" i="13"/>
  <c r="B42" i="13" s="1"/>
  <c r="S162" i="16" l="1"/>
  <c r="R162" i="16"/>
  <c r="T162" i="16" s="1"/>
  <c r="U162" i="16" s="1"/>
  <c r="P163" i="16" s="1"/>
  <c r="S32" i="16"/>
  <c r="R32" i="16"/>
  <c r="T32" i="16" s="1"/>
  <c r="U32" i="16" s="1"/>
  <c r="P33" i="16" s="1"/>
  <c r="H26" i="16"/>
  <c r="I26" i="16" s="1"/>
  <c r="D27" i="16" s="1"/>
  <c r="M26" i="16"/>
  <c r="E47" i="16"/>
  <c r="G44" i="6"/>
  <c r="D46" i="6"/>
  <c r="D60" i="6" s="1"/>
  <c r="D62" i="6" s="1"/>
  <c r="D65" i="6" s="1"/>
  <c r="D67" i="6" s="1"/>
  <c r="G56" i="6" s="1"/>
  <c r="D57" i="6"/>
  <c r="C42" i="13"/>
  <c r="B43" i="13" s="1"/>
  <c r="S33" i="16" l="1"/>
  <c r="R33" i="16"/>
  <c r="T33" i="16" s="1"/>
  <c r="U33" i="16" s="1"/>
  <c r="P34" i="16" s="1"/>
  <c r="S163" i="16"/>
  <c r="R163" i="16"/>
  <c r="T163" i="16" s="1"/>
  <c r="U163" i="16" s="1"/>
  <c r="P164" i="16" s="1"/>
  <c r="F27" i="16"/>
  <c r="G27" i="16"/>
  <c r="E48" i="16"/>
  <c r="D49" i="6"/>
  <c r="D51" i="6" s="1"/>
  <c r="G55" i="6" s="1"/>
  <c r="G46" i="6"/>
  <c r="C43" i="13"/>
  <c r="B44" i="13" s="1"/>
  <c r="S34" i="16" l="1"/>
  <c r="R34" i="16"/>
  <c r="T34" i="16" s="1"/>
  <c r="U34" i="16" s="1"/>
  <c r="P35" i="16" s="1"/>
  <c r="S164" i="16"/>
  <c r="R164" i="16"/>
  <c r="T164" i="16" s="1"/>
  <c r="U164" i="16" s="1"/>
  <c r="P165" i="16" s="1"/>
  <c r="H27" i="16"/>
  <c r="I27" i="16" s="1"/>
  <c r="D28" i="16" s="1"/>
  <c r="E49" i="16"/>
  <c r="C44" i="13"/>
  <c r="S35" i="16" l="1"/>
  <c r="R35" i="16"/>
  <c r="T35" i="16" s="1"/>
  <c r="U35" i="16" s="1"/>
  <c r="P36" i="16" s="1"/>
  <c r="S165" i="16"/>
  <c r="R165" i="16"/>
  <c r="T165" i="16" s="1"/>
  <c r="U165" i="16" s="1"/>
  <c r="P166" i="16" s="1"/>
  <c r="M27" i="16"/>
  <c r="E50" i="16"/>
  <c r="R166" i="16" l="1"/>
  <c r="S166" i="16"/>
  <c r="R36" i="16"/>
  <c r="S36" i="16"/>
  <c r="G28" i="16"/>
  <c r="F28" i="16"/>
  <c r="H28" i="16" s="1"/>
  <c r="I28" i="16" s="1"/>
  <c r="D29" i="16" s="1"/>
  <c r="E51" i="16"/>
  <c r="T36" i="16" l="1"/>
  <c r="U36" i="16" s="1"/>
  <c r="P37" i="16" s="1"/>
  <c r="T166" i="16"/>
  <c r="U166" i="16" s="1"/>
  <c r="P167" i="16" s="1"/>
  <c r="M28" i="16"/>
  <c r="E52" i="16"/>
  <c r="S167" i="16" l="1"/>
  <c r="R167" i="16"/>
  <c r="T167" i="16" s="1"/>
  <c r="U167" i="16" s="1"/>
  <c r="P168" i="16" s="1"/>
  <c r="S37" i="16"/>
  <c r="R37" i="16"/>
  <c r="T37" i="16" s="1"/>
  <c r="U37" i="16" s="1"/>
  <c r="P38" i="16" s="1"/>
  <c r="F29" i="16"/>
  <c r="G29" i="16"/>
  <c r="E53" i="16"/>
  <c r="S38" i="16" l="1"/>
  <c r="R38" i="16"/>
  <c r="T38" i="16" s="1"/>
  <c r="U38" i="16" s="1"/>
  <c r="P39" i="16" s="1"/>
  <c r="S168" i="16"/>
  <c r="R168" i="16"/>
  <c r="T168" i="16" s="1"/>
  <c r="U168" i="16" s="1"/>
  <c r="P169" i="16" s="1"/>
  <c r="H29" i="16"/>
  <c r="I29" i="16" s="1"/>
  <c r="D30" i="16" s="1"/>
  <c r="M29" i="16"/>
  <c r="E54" i="16"/>
  <c r="S39" i="16" l="1"/>
  <c r="R39" i="16"/>
  <c r="T39" i="16" s="1"/>
  <c r="U39" i="16" s="1"/>
  <c r="P40" i="16" s="1"/>
  <c r="S169" i="16"/>
  <c r="R169" i="16"/>
  <c r="T169" i="16" s="1"/>
  <c r="U169" i="16" s="1"/>
  <c r="P170" i="16" s="1"/>
  <c r="F30" i="16"/>
  <c r="G30" i="16"/>
  <c r="H30" i="16" s="1"/>
  <c r="I30" i="16" s="1"/>
  <c r="D31" i="16" s="1"/>
  <c r="E55" i="16"/>
  <c r="S40" i="16" l="1"/>
  <c r="R40" i="16"/>
  <c r="T40" i="16" s="1"/>
  <c r="U40" i="16" s="1"/>
  <c r="P41" i="16" s="1"/>
  <c r="R170" i="16"/>
  <c r="T170" i="16" s="1"/>
  <c r="U170" i="16" s="1"/>
  <c r="P171" i="16" s="1"/>
  <c r="S170" i="16"/>
  <c r="M30" i="16"/>
  <c r="E56" i="16"/>
  <c r="S171" i="16" l="1"/>
  <c r="R171" i="16"/>
  <c r="T171" i="16" s="1"/>
  <c r="U171" i="16" s="1"/>
  <c r="P172" i="16" s="1"/>
  <c r="S41" i="16"/>
  <c r="R41" i="16"/>
  <c r="G31" i="16"/>
  <c r="F31" i="16"/>
  <c r="E57" i="16"/>
  <c r="T41" i="16" l="1"/>
  <c r="U41" i="16" s="1"/>
  <c r="P42" i="16" s="1"/>
  <c r="S172" i="16"/>
  <c r="R172" i="16"/>
  <c r="T172" i="16" s="1"/>
  <c r="U172" i="16" s="1"/>
  <c r="P173" i="16" s="1"/>
  <c r="H31" i="16"/>
  <c r="I31" i="16" s="1"/>
  <c r="D32" i="16" s="1"/>
  <c r="E58" i="16"/>
  <c r="S173" i="16" l="1"/>
  <c r="R173" i="16"/>
  <c r="T173" i="16" s="1"/>
  <c r="U173" i="16" s="1"/>
  <c r="P174" i="16" s="1"/>
  <c r="R42" i="16"/>
  <c r="S42" i="16"/>
  <c r="T42" i="16" s="1"/>
  <c r="U42" i="16" s="1"/>
  <c r="P43" i="16" s="1"/>
  <c r="M31" i="16"/>
  <c r="E59" i="16"/>
  <c r="R43" i="16" l="1"/>
  <c r="S43" i="16"/>
  <c r="R174" i="16"/>
  <c r="S174" i="16"/>
  <c r="G32" i="16"/>
  <c r="F32" i="16"/>
  <c r="E60" i="16"/>
  <c r="T174" i="16" l="1"/>
  <c r="U174" i="16" s="1"/>
  <c r="P175" i="16" s="1"/>
  <c r="S175" i="16" s="1"/>
  <c r="T43" i="16"/>
  <c r="U43" i="16" s="1"/>
  <c r="P44" i="16" s="1"/>
  <c r="H32" i="16"/>
  <c r="I32" i="16" s="1"/>
  <c r="D33" i="16" s="1"/>
  <c r="E61" i="16"/>
  <c r="R175" i="16" l="1"/>
  <c r="T175" i="16" s="1"/>
  <c r="U175" i="16" s="1"/>
  <c r="P176" i="16" s="1"/>
  <c r="S176" i="16" s="1"/>
  <c r="S44" i="16"/>
  <c r="R44" i="16"/>
  <c r="T44" i="16" s="1"/>
  <c r="U44" i="16" s="1"/>
  <c r="P45" i="16" s="1"/>
  <c r="M32" i="16"/>
  <c r="E62" i="16"/>
  <c r="R176" i="16" l="1"/>
  <c r="T176" i="16" s="1"/>
  <c r="U176" i="16" s="1"/>
  <c r="P177" i="16" s="1"/>
  <c r="S177" i="16" s="1"/>
  <c r="S45" i="16"/>
  <c r="R45" i="16"/>
  <c r="T45" i="16" s="1"/>
  <c r="U45" i="16" s="1"/>
  <c r="P46" i="16" s="1"/>
  <c r="F33" i="16"/>
  <c r="G33" i="16"/>
  <c r="E63" i="16"/>
  <c r="R177" i="16" l="1"/>
  <c r="T177" i="16" s="1"/>
  <c r="U177" i="16" s="1"/>
  <c r="P178" i="16" s="1"/>
  <c r="S178" i="16" s="1"/>
  <c r="S46" i="16"/>
  <c r="R46" i="16"/>
  <c r="T46" i="16" s="1"/>
  <c r="U46" i="16" s="1"/>
  <c r="P47" i="16" s="1"/>
  <c r="H33" i="16"/>
  <c r="I33" i="16" s="1"/>
  <c r="D34" i="16" s="1"/>
  <c r="E64" i="16"/>
  <c r="R178" i="16" l="1"/>
  <c r="T178" i="16" s="1"/>
  <c r="U178" i="16" s="1"/>
  <c r="P179" i="16" s="1"/>
  <c r="S179" i="16" s="1"/>
  <c r="S47" i="16"/>
  <c r="R47" i="16"/>
  <c r="T47" i="16" s="1"/>
  <c r="U47" i="16" s="1"/>
  <c r="P48" i="16" s="1"/>
  <c r="M33" i="16"/>
  <c r="E65" i="16"/>
  <c r="R179" i="16" l="1"/>
  <c r="T179" i="16" s="1"/>
  <c r="U179" i="16" s="1"/>
  <c r="P180" i="16" s="1"/>
  <c r="R180" i="16" s="1"/>
  <c r="S48" i="16"/>
  <c r="R48" i="16"/>
  <c r="T48" i="16" s="1"/>
  <c r="U48" i="16" s="1"/>
  <c r="P49" i="16" s="1"/>
  <c r="F34" i="16"/>
  <c r="G34" i="16"/>
  <c r="E66" i="16"/>
  <c r="S180" i="16" l="1"/>
  <c r="T180" i="16" s="1"/>
  <c r="U180" i="16" s="1"/>
  <c r="P181" i="16" s="1"/>
  <c r="S49" i="16"/>
  <c r="R49" i="16"/>
  <c r="T49" i="16" s="1"/>
  <c r="U49" i="16" s="1"/>
  <c r="P50" i="16" s="1"/>
  <c r="H34" i="16"/>
  <c r="I34" i="16" s="1"/>
  <c r="D35" i="16" s="1"/>
  <c r="E67" i="16"/>
  <c r="R181" i="16" l="1"/>
  <c r="T181" i="16" s="1"/>
  <c r="U181" i="16" s="1"/>
  <c r="P182" i="16" s="1"/>
  <c r="R182" i="16" s="1"/>
  <c r="S181" i="16"/>
  <c r="S50" i="16"/>
  <c r="R50" i="16"/>
  <c r="T50" i="16" s="1"/>
  <c r="U50" i="16" s="1"/>
  <c r="P51" i="16" s="1"/>
  <c r="M34" i="16"/>
  <c r="E68" i="16"/>
  <c r="S182" i="16" l="1"/>
  <c r="T182" i="16" s="1"/>
  <c r="U182" i="16" s="1"/>
  <c r="P183" i="16" s="1"/>
  <c r="S51" i="16"/>
  <c r="R51" i="16"/>
  <c r="T51" i="16" s="1"/>
  <c r="U51" i="16" s="1"/>
  <c r="P52" i="16" s="1"/>
  <c r="F35" i="16"/>
  <c r="G35" i="16"/>
  <c r="E69" i="16"/>
  <c r="S183" i="16" l="1"/>
  <c r="R183" i="16"/>
  <c r="T183" i="16" s="1"/>
  <c r="U183" i="16" s="1"/>
  <c r="P184" i="16" s="1"/>
  <c r="S184" i="16" s="1"/>
  <c r="R52" i="16"/>
  <c r="T52" i="16" s="1"/>
  <c r="U52" i="16" s="1"/>
  <c r="P53" i="16" s="1"/>
  <c r="S52" i="16"/>
  <c r="H35" i="16"/>
  <c r="I35" i="16" s="1"/>
  <c r="D36" i="16" s="1"/>
  <c r="E70" i="16"/>
  <c r="R184" i="16" l="1"/>
  <c r="T184" i="16" s="1"/>
  <c r="U184" i="16" s="1"/>
  <c r="P185" i="16" s="1"/>
  <c r="S185" i="16" s="1"/>
  <c r="R53" i="16"/>
  <c r="S53" i="16"/>
  <c r="M35" i="16"/>
  <c r="E71" i="16"/>
  <c r="R185" i="16" l="1"/>
  <c r="T53" i="16"/>
  <c r="U53" i="16" s="1"/>
  <c r="P54" i="16" s="1"/>
  <c r="T185" i="16"/>
  <c r="U185" i="16" s="1"/>
  <c r="P186" i="16" s="1"/>
  <c r="G36" i="16"/>
  <c r="F36" i="16"/>
  <c r="H36" i="16" s="1"/>
  <c r="I36" i="16" s="1"/>
  <c r="D37" i="16" s="1"/>
  <c r="E72" i="16"/>
  <c r="S186" i="16" l="1"/>
  <c r="R186" i="16"/>
  <c r="R54" i="16"/>
  <c r="S54" i="16"/>
  <c r="M36" i="16"/>
  <c r="E73" i="16"/>
  <c r="T54" i="16" l="1"/>
  <c r="U54" i="16" s="1"/>
  <c r="P55" i="16" s="1"/>
  <c r="T186" i="16"/>
  <c r="U186" i="16" s="1"/>
  <c r="P187" i="16" s="1"/>
  <c r="G37" i="16"/>
  <c r="F37" i="16"/>
  <c r="H37" i="16" s="1"/>
  <c r="I37" i="16" s="1"/>
  <c r="D38" i="16" s="1"/>
  <c r="E74" i="16"/>
  <c r="S187" i="16" l="1"/>
  <c r="R187" i="16"/>
  <c r="T187" i="16" s="1"/>
  <c r="U187" i="16" s="1"/>
  <c r="P188" i="16" s="1"/>
  <c r="S55" i="16"/>
  <c r="R55" i="16"/>
  <c r="T55" i="16" s="1"/>
  <c r="U55" i="16" s="1"/>
  <c r="P56" i="16" s="1"/>
  <c r="M37" i="16"/>
  <c r="E75" i="16"/>
  <c r="R188" i="16" l="1"/>
  <c r="T188" i="16" s="1"/>
  <c r="U188" i="16" s="1"/>
  <c r="P189" i="16" s="1"/>
  <c r="S188" i="16"/>
  <c r="S56" i="16"/>
  <c r="R56" i="16"/>
  <c r="G38" i="16"/>
  <c r="F38" i="16"/>
  <c r="H38" i="16" s="1"/>
  <c r="I38" i="16" s="1"/>
  <c r="D39" i="16" s="1"/>
  <c r="E76" i="16"/>
  <c r="T56" i="16" l="1"/>
  <c r="U56" i="16" s="1"/>
  <c r="P57" i="16" s="1"/>
  <c r="S189" i="16"/>
  <c r="R189" i="16"/>
  <c r="T189" i="16" s="1"/>
  <c r="U189" i="16" s="1"/>
  <c r="P190" i="16" s="1"/>
  <c r="M38" i="16"/>
  <c r="E77" i="16"/>
  <c r="S190" i="16" l="1"/>
  <c r="R190" i="16"/>
  <c r="T190" i="16" s="1"/>
  <c r="U190" i="16" s="1"/>
  <c r="P191" i="16" s="1"/>
  <c r="R57" i="16"/>
  <c r="S57" i="16"/>
  <c r="G39" i="16"/>
  <c r="F39" i="16"/>
  <c r="E78" i="16"/>
  <c r="S191" i="16" l="1"/>
  <c r="R191" i="16"/>
  <c r="T191" i="16" s="1"/>
  <c r="U191" i="16" s="1"/>
  <c r="P192" i="16" s="1"/>
  <c r="T57" i="16"/>
  <c r="U57" i="16" s="1"/>
  <c r="P58" i="16" s="1"/>
  <c r="H39" i="16"/>
  <c r="I39" i="16" s="1"/>
  <c r="D40" i="16" s="1"/>
  <c r="E79" i="16"/>
  <c r="R58" i="16" l="1"/>
  <c r="T58" i="16" s="1"/>
  <c r="U58" i="16" s="1"/>
  <c r="P59" i="16" s="1"/>
  <c r="S58" i="16"/>
  <c r="S192" i="16"/>
  <c r="R192" i="16"/>
  <c r="T192" i="16" s="1"/>
  <c r="U192" i="16" s="1"/>
  <c r="P193" i="16" s="1"/>
  <c r="M39" i="16"/>
  <c r="E80" i="16"/>
  <c r="S193" i="16" l="1"/>
  <c r="R193" i="16"/>
  <c r="T193" i="16" s="1"/>
  <c r="U193" i="16" s="1"/>
  <c r="P194" i="16" s="1"/>
  <c r="S59" i="16"/>
  <c r="R59" i="16"/>
  <c r="T59" i="16" s="1"/>
  <c r="U59" i="16" s="1"/>
  <c r="P60" i="16" s="1"/>
  <c r="G40" i="16"/>
  <c r="F40" i="16"/>
  <c r="H40" i="16" s="1"/>
  <c r="I40" i="16" s="1"/>
  <c r="D41" i="16" s="1"/>
  <c r="E81" i="16"/>
  <c r="S60" i="16" l="1"/>
  <c r="R60" i="16"/>
  <c r="T60" i="16" s="1"/>
  <c r="U60" i="16" s="1"/>
  <c r="P61" i="16" s="1"/>
  <c r="S194" i="16"/>
  <c r="R194" i="16"/>
  <c r="T194" i="16" s="1"/>
  <c r="U194" i="16" s="1"/>
  <c r="P195" i="16" s="1"/>
  <c r="M40" i="16"/>
  <c r="E82" i="16"/>
  <c r="R61" i="16" l="1"/>
  <c r="T61" i="16" s="1"/>
  <c r="U61" i="16" s="1"/>
  <c r="P62" i="16" s="1"/>
  <c r="S61" i="16"/>
  <c r="S195" i="16"/>
  <c r="R195" i="16"/>
  <c r="T195" i="16" s="1"/>
  <c r="U195" i="16" s="1"/>
  <c r="P196" i="16" s="1"/>
  <c r="G41" i="16"/>
  <c r="F41" i="16"/>
  <c r="E83" i="16"/>
  <c r="R196" i="16" l="1"/>
  <c r="T196" i="16" s="1"/>
  <c r="U196" i="16" s="1"/>
  <c r="P197" i="16" s="1"/>
  <c r="S196" i="16"/>
  <c r="S62" i="16"/>
  <c r="R62" i="16"/>
  <c r="T62" i="16" s="1"/>
  <c r="U62" i="16" s="1"/>
  <c r="P63" i="16" s="1"/>
  <c r="H41" i="16"/>
  <c r="I41" i="16" s="1"/>
  <c r="D42" i="16" s="1"/>
  <c r="E84" i="16"/>
  <c r="S63" i="16" l="1"/>
  <c r="R63" i="16"/>
  <c r="T63" i="16" s="1"/>
  <c r="U63" i="16" s="1"/>
  <c r="P64" i="16" s="1"/>
  <c r="S197" i="16"/>
  <c r="R197" i="16"/>
  <c r="T197" i="16" s="1"/>
  <c r="U197" i="16" s="1"/>
  <c r="P198" i="16" s="1"/>
  <c r="M41" i="16"/>
  <c r="E85" i="16"/>
  <c r="S64" i="16" l="1"/>
  <c r="R64" i="16"/>
  <c r="T64" i="16" s="1"/>
  <c r="U64" i="16" s="1"/>
  <c r="P65" i="16" s="1"/>
  <c r="S198" i="16"/>
  <c r="R198" i="16"/>
  <c r="F42" i="16"/>
  <c r="G42" i="16"/>
  <c r="E86" i="16"/>
  <c r="S65" i="16" l="1"/>
  <c r="R65" i="16"/>
  <c r="T65" i="16" s="1"/>
  <c r="U65" i="16" s="1"/>
  <c r="P66" i="16" s="1"/>
  <c r="T198" i="16"/>
  <c r="U198" i="16" s="1"/>
  <c r="P199" i="16" s="1"/>
  <c r="H42" i="16"/>
  <c r="I42" i="16" s="1"/>
  <c r="D43" i="16" s="1"/>
  <c r="E87" i="16"/>
  <c r="S66" i="16" l="1"/>
  <c r="R66" i="16"/>
  <c r="T66" i="16" s="1"/>
  <c r="U66" i="16" s="1"/>
  <c r="P67" i="16" s="1"/>
  <c r="R199" i="16"/>
  <c r="S199" i="16"/>
  <c r="M42" i="16"/>
  <c r="E88" i="16"/>
  <c r="T199" i="16" l="1"/>
  <c r="U199" i="16" s="1"/>
  <c r="P200" i="16" s="1"/>
  <c r="R200" i="16" s="1"/>
  <c r="T200" i="16" s="1"/>
  <c r="U200" i="16" s="1"/>
  <c r="P201" i="16" s="1"/>
  <c r="S200" i="16"/>
  <c r="S67" i="16"/>
  <c r="R67" i="16"/>
  <c r="T67" i="16" s="1"/>
  <c r="U67" i="16" s="1"/>
  <c r="P68" i="16" s="1"/>
  <c r="F43" i="16"/>
  <c r="G43" i="16"/>
  <c r="E89" i="16"/>
  <c r="S68" i="16" l="1"/>
  <c r="R68" i="16"/>
  <c r="T68" i="16" s="1"/>
  <c r="U68" i="16" s="1"/>
  <c r="P69" i="16" s="1"/>
  <c r="S201" i="16"/>
  <c r="R201" i="16"/>
  <c r="T201" i="16" s="1"/>
  <c r="U201" i="16" s="1"/>
  <c r="P202" i="16" s="1"/>
  <c r="H43" i="16"/>
  <c r="I43" i="16" s="1"/>
  <c r="D44" i="16" s="1"/>
  <c r="M43" i="16"/>
  <c r="E90" i="16"/>
  <c r="S202" i="16" l="1"/>
  <c r="R202" i="16"/>
  <c r="T202" i="16" s="1"/>
  <c r="U202" i="16" s="1"/>
  <c r="P203" i="16" s="1"/>
  <c r="R69" i="16"/>
  <c r="S69" i="16"/>
  <c r="G44" i="16"/>
  <c r="F44" i="16"/>
  <c r="H44" i="16" s="1"/>
  <c r="I44" i="16" s="1"/>
  <c r="D45" i="16" s="1"/>
  <c r="E91" i="16"/>
  <c r="T69" i="16" l="1"/>
  <c r="U69" i="16" s="1"/>
  <c r="P70" i="16" s="1"/>
  <c r="S203" i="16"/>
  <c r="R203" i="16"/>
  <c r="T203" i="16" s="1"/>
  <c r="U203" i="16" s="1"/>
  <c r="P204" i="16" s="1"/>
  <c r="M44" i="16"/>
  <c r="E92" i="16"/>
  <c r="S204" i="16" l="1"/>
  <c r="R204" i="16"/>
  <c r="T204" i="16" s="1"/>
  <c r="U204" i="16" s="1"/>
  <c r="P205" i="16" s="1"/>
  <c r="S70" i="16"/>
  <c r="R70" i="16"/>
  <c r="T70" i="16" s="1"/>
  <c r="U70" i="16" s="1"/>
  <c r="P71" i="16" s="1"/>
  <c r="G45" i="16"/>
  <c r="F45" i="16"/>
  <c r="H45" i="16" s="1"/>
  <c r="I45" i="16" s="1"/>
  <c r="D46" i="16" s="1"/>
  <c r="E93" i="16"/>
  <c r="S71" i="16" l="1"/>
  <c r="R71" i="16"/>
  <c r="T71" i="16" s="1"/>
  <c r="U71" i="16" s="1"/>
  <c r="P72" i="16" s="1"/>
  <c r="S205" i="16"/>
  <c r="R205" i="16"/>
  <c r="T205" i="16" s="1"/>
  <c r="U205" i="16" s="1"/>
  <c r="P206" i="16" s="1"/>
  <c r="M45" i="16"/>
  <c r="E94" i="16"/>
  <c r="S206" i="16" l="1"/>
  <c r="R206" i="16"/>
  <c r="T206" i="16" s="1"/>
  <c r="U206" i="16" s="1"/>
  <c r="P207" i="16" s="1"/>
  <c r="R72" i="16"/>
  <c r="S72" i="16"/>
  <c r="F46" i="16"/>
  <c r="G46" i="16"/>
  <c r="E95" i="16"/>
  <c r="T72" i="16" l="1"/>
  <c r="U72" i="16" s="1"/>
  <c r="P73" i="16" s="1"/>
  <c r="S73" i="16" s="1"/>
  <c r="R73" i="16"/>
  <c r="S207" i="16"/>
  <c r="R207" i="16"/>
  <c r="T207" i="16" s="1"/>
  <c r="U207" i="16" s="1"/>
  <c r="P208" i="16" s="1"/>
  <c r="H46" i="16"/>
  <c r="I46" i="16" s="1"/>
  <c r="D47" i="16" s="1"/>
  <c r="E96" i="16"/>
  <c r="T73" i="16" l="1"/>
  <c r="U73" i="16" s="1"/>
  <c r="P74" i="16" s="1"/>
  <c r="S208" i="16"/>
  <c r="R208" i="16"/>
  <c r="T208" i="16" s="1"/>
  <c r="U208" i="16" s="1"/>
  <c r="P209" i="16" s="1"/>
  <c r="S74" i="16"/>
  <c r="R74" i="16"/>
  <c r="T74" i="16" s="1"/>
  <c r="U74" i="16" s="1"/>
  <c r="P75" i="16" s="1"/>
  <c r="M46" i="16"/>
  <c r="E97" i="16"/>
  <c r="S209" i="16" l="1"/>
  <c r="R209" i="16"/>
  <c r="T209" i="16" s="1"/>
  <c r="U209" i="16" s="1"/>
  <c r="P210" i="16" s="1"/>
  <c r="S75" i="16"/>
  <c r="R75" i="16"/>
  <c r="T75" i="16" s="1"/>
  <c r="U75" i="16" s="1"/>
  <c r="P76" i="16" s="1"/>
  <c r="F47" i="16"/>
  <c r="G47" i="16"/>
  <c r="E98" i="16"/>
  <c r="S76" i="16" l="1"/>
  <c r="R76" i="16"/>
  <c r="T76" i="16" s="1"/>
  <c r="U76" i="16" s="1"/>
  <c r="P77" i="16" s="1"/>
  <c r="R210" i="16"/>
  <c r="S210" i="16"/>
  <c r="H47" i="16"/>
  <c r="I47" i="16" s="1"/>
  <c r="D48" i="16" s="1"/>
  <c r="M47" i="16"/>
  <c r="E99" i="16"/>
  <c r="S77" i="16" l="1"/>
  <c r="R77" i="16"/>
  <c r="T77" i="16" s="1"/>
  <c r="U77" i="16" s="1"/>
  <c r="P78" i="16" s="1"/>
  <c r="T210" i="16"/>
  <c r="U210" i="16" s="1"/>
  <c r="P211" i="16" s="1"/>
  <c r="F48" i="16"/>
  <c r="G48" i="16"/>
  <c r="E100" i="16"/>
  <c r="S211" i="16" l="1"/>
  <c r="R211" i="16"/>
  <c r="T211" i="16" s="1"/>
  <c r="U211" i="16" s="1"/>
  <c r="P212" i="16" s="1"/>
  <c r="R78" i="16"/>
  <c r="S78" i="16"/>
  <c r="H48" i="16"/>
  <c r="I48" i="16" s="1"/>
  <c r="D49" i="16" s="1"/>
  <c r="E101" i="16"/>
  <c r="T78" i="16" l="1"/>
  <c r="U78" i="16" s="1"/>
  <c r="P79" i="16" s="1"/>
  <c r="S79" i="16" s="1"/>
  <c r="R79" i="16"/>
  <c r="S212" i="16"/>
  <c r="R212" i="16"/>
  <c r="T212" i="16" s="1"/>
  <c r="U212" i="16" s="1"/>
  <c r="P213" i="16" s="1"/>
  <c r="M48" i="16"/>
  <c r="E102" i="16"/>
  <c r="T79" i="16" l="1"/>
  <c r="U79" i="16" s="1"/>
  <c r="P80" i="16" s="1"/>
  <c r="S213" i="16"/>
  <c r="R213" i="16"/>
  <c r="T213" i="16" s="1"/>
  <c r="U213" i="16" s="1"/>
  <c r="P214" i="16" s="1"/>
  <c r="S80" i="16"/>
  <c r="R80" i="16"/>
  <c r="T80" i="16" s="1"/>
  <c r="U80" i="16" s="1"/>
  <c r="P81" i="16" s="1"/>
  <c r="F49" i="16"/>
  <c r="G49" i="16"/>
  <c r="E103" i="16"/>
  <c r="S81" i="16" l="1"/>
  <c r="R81" i="16"/>
  <c r="T81" i="16" s="1"/>
  <c r="U81" i="16" s="1"/>
  <c r="P82" i="16" s="1"/>
  <c r="R214" i="16"/>
  <c r="S214" i="16"/>
  <c r="H49" i="16"/>
  <c r="I49" i="16" s="1"/>
  <c r="D50" i="16" s="1"/>
  <c r="E104" i="16"/>
  <c r="S82" i="16" l="1"/>
  <c r="R82" i="16"/>
  <c r="T214" i="16"/>
  <c r="U214" i="16" s="1"/>
  <c r="P215" i="16" s="1"/>
  <c r="M49" i="16"/>
  <c r="E105" i="16"/>
  <c r="S215" i="16" l="1"/>
  <c r="R215" i="16"/>
  <c r="T215" i="16" s="1"/>
  <c r="U215" i="16" s="1"/>
  <c r="P216" i="16" s="1"/>
  <c r="T82" i="16"/>
  <c r="U82" i="16" s="1"/>
  <c r="P83" i="16" s="1"/>
  <c r="F50" i="16"/>
  <c r="G50" i="16"/>
  <c r="E106" i="16"/>
  <c r="S216" i="16" l="1"/>
  <c r="R216" i="16"/>
  <c r="T216" i="16" s="1"/>
  <c r="U216" i="16" s="1"/>
  <c r="P217" i="16" s="1"/>
  <c r="S83" i="16"/>
  <c r="R83" i="16"/>
  <c r="T83" i="16" s="1"/>
  <c r="U83" i="16" s="1"/>
  <c r="P84" i="16" s="1"/>
  <c r="H50" i="16"/>
  <c r="I50" i="16" s="1"/>
  <c r="D51" i="16" s="1"/>
  <c r="M50" i="16"/>
  <c r="E107" i="16"/>
  <c r="S84" i="16" l="1"/>
  <c r="R84" i="16"/>
  <c r="T84" i="16" s="1"/>
  <c r="U84" i="16" s="1"/>
  <c r="P85" i="16" s="1"/>
  <c r="S217" i="16"/>
  <c r="R217" i="16"/>
  <c r="T217" i="16" s="1"/>
  <c r="U217" i="16" s="1"/>
  <c r="P218" i="16" s="1"/>
  <c r="F51" i="16"/>
  <c r="G51" i="16"/>
  <c r="E108" i="16"/>
  <c r="S85" i="16" l="1"/>
  <c r="R85" i="16"/>
  <c r="T85" i="16" s="1"/>
  <c r="U85" i="16" s="1"/>
  <c r="P86" i="16" s="1"/>
  <c r="S218" i="16"/>
  <c r="R218" i="16"/>
  <c r="T218" i="16" s="1"/>
  <c r="U218" i="16" s="1"/>
  <c r="P219" i="16" s="1"/>
  <c r="H51" i="16"/>
  <c r="I51" i="16" s="1"/>
  <c r="D52" i="16" s="1"/>
  <c r="M51" i="16"/>
  <c r="E109" i="16"/>
  <c r="S86" i="16" l="1"/>
  <c r="R86" i="16"/>
  <c r="T86" i="16" s="1"/>
  <c r="U86" i="16" s="1"/>
  <c r="P87" i="16" s="1"/>
  <c r="S219" i="16"/>
  <c r="R219" i="16"/>
  <c r="T219" i="16" s="1"/>
  <c r="U219" i="16" s="1"/>
  <c r="P220" i="16" s="1"/>
  <c r="F52" i="16"/>
  <c r="G52" i="16"/>
  <c r="E110" i="16"/>
  <c r="S87" i="16" l="1"/>
  <c r="R87" i="16"/>
  <c r="T87" i="16" s="1"/>
  <c r="U87" i="16" s="1"/>
  <c r="P88" i="16" s="1"/>
  <c r="S220" i="16"/>
  <c r="R220" i="16"/>
  <c r="T220" i="16" s="1"/>
  <c r="U220" i="16" s="1"/>
  <c r="P221" i="16" s="1"/>
  <c r="H52" i="16"/>
  <c r="I52" i="16" s="1"/>
  <c r="D53" i="16" s="1"/>
  <c r="E111" i="16"/>
  <c r="R88" i="16" l="1"/>
  <c r="S88" i="16"/>
  <c r="R221" i="16"/>
  <c r="T221" i="16" s="1"/>
  <c r="U221" i="16" s="1"/>
  <c r="P222" i="16" s="1"/>
  <c r="S221" i="16"/>
  <c r="M52" i="16"/>
  <c r="E112" i="16"/>
  <c r="R222" i="16" l="1"/>
  <c r="T222" i="16" s="1"/>
  <c r="U222" i="16" s="1"/>
  <c r="P223" i="16" s="1"/>
  <c r="S222" i="16"/>
  <c r="T88" i="16"/>
  <c r="U88" i="16" s="1"/>
  <c r="P89" i="16" s="1"/>
  <c r="F53" i="16"/>
  <c r="G53" i="16"/>
  <c r="E113" i="16"/>
  <c r="R89" i="16" l="1"/>
  <c r="S89" i="16"/>
  <c r="S223" i="16"/>
  <c r="R223" i="16"/>
  <c r="T223" i="16" s="1"/>
  <c r="U223" i="16" s="1"/>
  <c r="P224" i="16" s="1"/>
  <c r="H53" i="16"/>
  <c r="I53" i="16" s="1"/>
  <c r="D54" i="16" s="1"/>
  <c r="E114" i="16"/>
  <c r="S224" i="16" l="1"/>
  <c r="R224" i="16"/>
  <c r="T224" i="16" s="1"/>
  <c r="U224" i="16" s="1"/>
  <c r="P225" i="16" s="1"/>
  <c r="T89" i="16"/>
  <c r="U89" i="16" s="1"/>
  <c r="P90" i="16" s="1"/>
  <c r="M53" i="16"/>
  <c r="E115" i="16"/>
  <c r="S225" i="16" l="1"/>
  <c r="R225" i="16"/>
  <c r="T225" i="16" s="1"/>
  <c r="U225" i="16" s="1"/>
  <c r="P226" i="16" s="1"/>
  <c r="R90" i="16"/>
  <c r="S90" i="16"/>
  <c r="G54" i="16"/>
  <c r="F54" i="16"/>
  <c r="H54" i="16" s="1"/>
  <c r="I54" i="16" s="1"/>
  <c r="D55" i="16" s="1"/>
  <c r="E116" i="16"/>
  <c r="S226" i="16" l="1"/>
  <c r="R226" i="16"/>
  <c r="T226" i="16" s="1"/>
  <c r="U226" i="16" s="1"/>
  <c r="P227" i="16" s="1"/>
  <c r="T90" i="16"/>
  <c r="U90" i="16" s="1"/>
  <c r="P91" i="16" s="1"/>
  <c r="M54" i="16"/>
  <c r="E117" i="16"/>
  <c r="S91" i="16" l="1"/>
  <c r="R91" i="16"/>
  <c r="T91" i="16" s="1"/>
  <c r="U91" i="16" s="1"/>
  <c r="P92" i="16" s="1"/>
  <c r="S227" i="16"/>
  <c r="R227" i="16"/>
  <c r="T227" i="16" s="1"/>
  <c r="U227" i="16" s="1"/>
  <c r="P228" i="16" s="1"/>
  <c r="F55" i="16"/>
  <c r="G55" i="16"/>
  <c r="E118" i="16"/>
  <c r="S92" i="16" l="1"/>
  <c r="R92" i="16"/>
  <c r="T92" i="16" s="1"/>
  <c r="U92" i="16" s="1"/>
  <c r="P93" i="16" s="1"/>
  <c r="R228" i="16"/>
  <c r="S228" i="16"/>
  <c r="H55" i="16"/>
  <c r="I55" i="16" s="1"/>
  <c r="D56" i="16" s="1"/>
  <c r="E119" i="16"/>
  <c r="T228" i="16" l="1"/>
  <c r="U228" i="16" s="1"/>
  <c r="P229" i="16" s="1"/>
  <c r="S93" i="16"/>
  <c r="R93" i="16"/>
  <c r="T93" i="16" s="1"/>
  <c r="U93" i="16" s="1"/>
  <c r="P94" i="16" s="1"/>
  <c r="S229" i="16"/>
  <c r="R229" i="16"/>
  <c r="T229" i="16" s="1"/>
  <c r="U229" i="16" s="1"/>
  <c r="P230" i="16" s="1"/>
  <c r="M55" i="16"/>
  <c r="E120" i="16"/>
  <c r="R230" i="16" l="1"/>
  <c r="S230" i="16"/>
  <c r="R94" i="16"/>
  <c r="T94" i="16" s="1"/>
  <c r="U94" i="16" s="1"/>
  <c r="P95" i="16" s="1"/>
  <c r="S94" i="16"/>
  <c r="G56" i="16"/>
  <c r="F56" i="16"/>
  <c r="H56" i="16" s="1"/>
  <c r="I56" i="16" s="1"/>
  <c r="D57" i="16" s="1"/>
  <c r="E121" i="16"/>
  <c r="T230" i="16" l="1"/>
  <c r="U230" i="16" s="1"/>
  <c r="P231" i="16" s="1"/>
  <c r="S95" i="16"/>
  <c r="R95" i="16"/>
  <c r="T95" i="16" s="1"/>
  <c r="U95" i="16" s="1"/>
  <c r="P96" i="16" s="1"/>
  <c r="S231" i="16"/>
  <c r="R231" i="16"/>
  <c r="T231" i="16" s="1"/>
  <c r="U231" i="16" s="1"/>
  <c r="P232" i="16" s="1"/>
  <c r="M56" i="16"/>
  <c r="E122" i="16"/>
  <c r="S232" i="16" l="1"/>
  <c r="R232" i="16"/>
  <c r="T232" i="16" s="1"/>
  <c r="U232" i="16" s="1"/>
  <c r="P233" i="16" s="1"/>
  <c r="S96" i="16"/>
  <c r="R96" i="16"/>
  <c r="T96" i="16" s="1"/>
  <c r="U96" i="16" s="1"/>
  <c r="P97" i="16" s="1"/>
  <c r="F57" i="16"/>
  <c r="G57" i="16"/>
  <c r="E123" i="16"/>
  <c r="S97" i="16" l="1"/>
  <c r="R97" i="16"/>
  <c r="T97" i="16" s="1"/>
  <c r="U97" i="16" s="1"/>
  <c r="P98" i="16" s="1"/>
  <c r="R233" i="16"/>
  <c r="S233" i="16"/>
  <c r="H57" i="16"/>
  <c r="I57" i="16" s="1"/>
  <c r="D58" i="16" s="1"/>
  <c r="E124" i="16"/>
  <c r="T233" i="16" l="1"/>
  <c r="U233" i="16" s="1"/>
  <c r="P234" i="16" s="1"/>
  <c r="R234" i="16" s="1"/>
  <c r="T234" i="16" s="1"/>
  <c r="U234" i="16" s="1"/>
  <c r="P235" i="16" s="1"/>
  <c r="S234" i="16"/>
  <c r="S98" i="16"/>
  <c r="R98" i="16"/>
  <c r="T98" i="16" s="1"/>
  <c r="U98" i="16" s="1"/>
  <c r="P99" i="16" s="1"/>
  <c r="M57" i="16"/>
  <c r="E125" i="16"/>
  <c r="S99" i="16" l="1"/>
  <c r="R99" i="16"/>
  <c r="T99" i="16" s="1"/>
  <c r="U99" i="16" s="1"/>
  <c r="P100" i="16" s="1"/>
  <c r="S235" i="16"/>
  <c r="R235" i="16"/>
  <c r="T235" i="16" s="1"/>
  <c r="U235" i="16" s="1"/>
  <c r="P236" i="16" s="1"/>
  <c r="F58" i="16"/>
  <c r="G58" i="16"/>
  <c r="E126" i="16"/>
  <c r="R100" i="16" l="1"/>
  <c r="S100" i="16"/>
  <c r="S236" i="16"/>
  <c r="R236" i="16"/>
  <c r="T236" i="16" s="1"/>
  <c r="U236" i="16" s="1"/>
  <c r="P237" i="16" s="1"/>
  <c r="H58" i="16"/>
  <c r="I58" i="16" s="1"/>
  <c r="D59" i="16" s="1"/>
  <c r="E127" i="16"/>
  <c r="S237" i="16" l="1"/>
  <c r="R237" i="16"/>
  <c r="T237" i="16" s="1"/>
  <c r="U237" i="16" s="1"/>
  <c r="P238" i="16" s="1"/>
  <c r="T100" i="16"/>
  <c r="U100" i="16" s="1"/>
  <c r="P101" i="16" s="1"/>
  <c r="M58" i="16"/>
  <c r="E128" i="16"/>
  <c r="S101" i="16" l="1"/>
  <c r="R101" i="16"/>
  <c r="T101" i="16" s="1"/>
  <c r="U101" i="16" s="1"/>
  <c r="P102" i="16" s="1"/>
  <c r="S238" i="16"/>
  <c r="R238" i="16"/>
  <c r="T238" i="16" s="1"/>
  <c r="U238" i="16" s="1"/>
  <c r="P239" i="16" s="1"/>
  <c r="F59" i="16"/>
  <c r="G59" i="16"/>
  <c r="E129" i="16"/>
  <c r="R102" i="16" l="1"/>
  <c r="S102" i="16"/>
  <c r="S239" i="16"/>
  <c r="R239" i="16"/>
  <c r="T239" i="16" s="1"/>
  <c r="U239" i="16" s="1"/>
  <c r="P240" i="16" s="1"/>
  <c r="H59" i="16"/>
  <c r="I59" i="16" s="1"/>
  <c r="D60" i="16" s="1"/>
  <c r="M59" i="16"/>
  <c r="E130" i="16"/>
  <c r="S240" i="16" l="1"/>
  <c r="R240" i="16"/>
  <c r="T240" i="16" s="1"/>
  <c r="U240" i="16" s="1"/>
  <c r="P241" i="16" s="1"/>
  <c r="T102" i="16"/>
  <c r="U102" i="16" s="1"/>
  <c r="P103" i="16" s="1"/>
  <c r="F60" i="16"/>
  <c r="G60" i="16"/>
  <c r="E131" i="16"/>
  <c r="S103" i="16" l="1"/>
  <c r="R103" i="16"/>
  <c r="T103" i="16" s="1"/>
  <c r="U103" i="16" s="1"/>
  <c r="P104" i="16" s="1"/>
  <c r="S241" i="16"/>
  <c r="R241" i="16"/>
  <c r="T241" i="16" s="1"/>
  <c r="U241" i="16" s="1"/>
  <c r="P242" i="16" s="1"/>
  <c r="H60" i="16"/>
  <c r="I60" i="16" s="1"/>
  <c r="D61" i="16" s="1"/>
  <c r="M60" i="16"/>
  <c r="E132" i="16"/>
  <c r="S242" i="16" l="1"/>
  <c r="R242" i="16"/>
  <c r="T242" i="16" s="1"/>
  <c r="U242" i="16" s="1"/>
  <c r="P243" i="16" s="1"/>
  <c r="S104" i="16"/>
  <c r="R104" i="16"/>
  <c r="T104" i="16" s="1"/>
  <c r="U104" i="16" s="1"/>
  <c r="P105" i="16" s="1"/>
  <c r="F61" i="16"/>
  <c r="G61" i="16"/>
  <c r="E133" i="16"/>
  <c r="S105" i="16" l="1"/>
  <c r="R105" i="16"/>
  <c r="S243" i="16"/>
  <c r="R243" i="16"/>
  <c r="T243" i="16" s="1"/>
  <c r="U243" i="16" s="1"/>
  <c r="P244" i="16" s="1"/>
  <c r="H61" i="16"/>
  <c r="I61" i="16" s="1"/>
  <c r="D62" i="16" s="1"/>
  <c r="M61" i="16"/>
  <c r="E134" i="16"/>
  <c r="T105" i="16" l="1"/>
  <c r="U105" i="16" s="1"/>
  <c r="P106" i="16" s="1"/>
  <c r="S106" i="16"/>
  <c r="R106" i="16"/>
  <c r="T106" i="16" s="1"/>
  <c r="U106" i="16" s="1"/>
  <c r="P107" i="16" s="1"/>
  <c r="S244" i="16"/>
  <c r="R244" i="16"/>
  <c r="T244" i="16" s="1"/>
  <c r="U244" i="16" s="1"/>
  <c r="P245" i="16" s="1"/>
  <c r="F62" i="16"/>
  <c r="G62" i="16"/>
  <c r="E135" i="16"/>
  <c r="R245" i="16" l="1"/>
  <c r="T245" i="16" s="1"/>
  <c r="U245" i="16" s="1"/>
  <c r="P246" i="16" s="1"/>
  <c r="S245" i="16"/>
  <c r="S107" i="16"/>
  <c r="R107" i="16"/>
  <c r="T107" i="16" s="1"/>
  <c r="U107" i="16" s="1"/>
  <c r="P108" i="16" s="1"/>
  <c r="H62" i="16"/>
  <c r="I62" i="16" s="1"/>
  <c r="D63" i="16" s="1"/>
  <c r="E136" i="16"/>
  <c r="S108" i="16" l="1"/>
  <c r="R108" i="16"/>
  <c r="T108" i="16" s="1"/>
  <c r="U108" i="16" s="1"/>
  <c r="P109" i="16" s="1"/>
  <c r="R246" i="16"/>
  <c r="S246" i="16"/>
  <c r="M62" i="16"/>
  <c r="E137" i="16"/>
  <c r="R109" i="16" l="1"/>
  <c r="S109" i="16"/>
  <c r="T246" i="16"/>
  <c r="U246" i="16" s="1"/>
  <c r="P247" i="16" s="1"/>
  <c r="G63" i="16"/>
  <c r="F63" i="16"/>
  <c r="H63" i="16" s="1"/>
  <c r="I63" i="16" s="1"/>
  <c r="D64" i="16" s="1"/>
  <c r="E138" i="16"/>
  <c r="S247" i="16" l="1"/>
  <c r="R247" i="16"/>
  <c r="T247" i="16" s="1"/>
  <c r="U247" i="16" s="1"/>
  <c r="P248" i="16" s="1"/>
  <c r="T109" i="16"/>
  <c r="U109" i="16" s="1"/>
  <c r="P110" i="16" s="1"/>
  <c r="M63" i="16"/>
  <c r="E139" i="16"/>
  <c r="S110" i="16" l="1"/>
  <c r="R110" i="16"/>
  <c r="S248" i="16"/>
  <c r="R248" i="16"/>
  <c r="T248" i="16" s="1"/>
  <c r="U248" i="16" s="1"/>
  <c r="P249" i="16" s="1"/>
  <c r="G64" i="16"/>
  <c r="F64" i="16"/>
  <c r="H64" i="16" s="1"/>
  <c r="I64" i="16" s="1"/>
  <c r="D65" i="16" s="1"/>
  <c r="E140" i="16"/>
  <c r="T110" i="16" l="1"/>
  <c r="U110" i="16" s="1"/>
  <c r="P111" i="16" s="1"/>
  <c r="R111" i="16" s="1"/>
  <c r="S249" i="16"/>
  <c r="R249" i="16"/>
  <c r="T249" i="16" s="1"/>
  <c r="U249" i="16" s="1"/>
  <c r="P250" i="16" s="1"/>
  <c r="M64" i="16"/>
  <c r="E141" i="16"/>
  <c r="S111" i="16" l="1"/>
  <c r="T111" i="16" s="1"/>
  <c r="U111" i="16" s="1"/>
  <c r="P112" i="16" s="1"/>
  <c r="S250" i="16"/>
  <c r="R250" i="16"/>
  <c r="T250" i="16" s="1"/>
  <c r="U250" i="16" s="1"/>
  <c r="P251" i="16" s="1"/>
  <c r="F65" i="16"/>
  <c r="G65" i="16"/>
  <c r="E142" i="16"/>
  <c r="S112" i="16" l="1"/>
  <c r="R112" i="16"/>
  <c r="T112" i="16" s="1"/>
  <c r="U112" i="16" s="1"/>
  <c r="P113" i="16" s="1"/>
  <c r="R113" i="16" s="1"/>
  <c r="S251" i="16"/>
  <c r="R251" i="16"/>
  <c r="T251" i="16" s="1"/>
  <c r="U251" i="16" s="1"/>
  <c r="P252" i="16" s="1"/>
  <c r="H65" i="16"/>
  <c r="I65" i="16" s="1"/>
  <c r="D66" i="16" s="1"/>
  <c r="E143" i="16"/>
  <c r="S113" i="16" l="1"/>
  <c r="S252" i="16"/>
  <c r="R252" i="16"/>
  <c r="T252" i="16" s="1"/>
  <c r="U252" i="16" s="1"/>
  <c r="P253" i="16" s="1"/>
  <c r="T113" i="16"/>
  <c r="U113" i="16" s="1"/>
  <c r="P114" i="16" s="1"/>
  <c r="M65" i="16"/>
  <c r="E144" i="16"/>
  <c r="R114" i="16" l="1"/>
  <c r="S114" i="16"/>
  <c r="S253" i="16"/>
  <c r="R253" i="16"/>
  <c r="T253" i="16" s="1"/>
  <c r="U253" i="16" s="1"/>
  <c r="P254" i="16" s="1"/>
  <c r="F66" i="16"/>
  <c r="G66" i="16"/>
  <c r="E145" i="16"/>
  <c r="S254" i="16" l="1"/>
  <c r="R254" i="16"/>
  <c r="T254" i="16" s="1"/>
  <c r="U254" i="16" s="1"/>
  <c r="P255" i="16" s="1"/>
  <c r="T114" i="16"/>
  <c r="U114" i="16" s="1"/>
  <c r="P115" i="16" s="1"/>
  <c r="H66" i="16"/>
  <c r="I66" i="16" s="1"/>
  <c r="D67" i="16" s="1"/>
  <c r="E146" i="16"/>
  <c r="S255" i="16" l="1"/>
  <c r="R255" i="16"/>
  <c r="S115" i="16"/>
  <c r="R115" i="16"/>
  <c r="T115" i="16" s="1"/>
  <c r="U115" i="16" s="1"/>
  <c r="P116" i="16" s="1"/>
  <c r="M66" i="16"/>
  <c r="E147" i="16"/>
  <c r="T255" i="16" l="1"/>
  <c r="U255" i="16" s="1"/>
  <c r="P256" i="16" s="1"/>
  <c r="S116" i="16"/>
  <c r="R116" i="16"/>
  <c r="T116" i="16" s="1"/>
  <c r="U116" i="16" s="1"/>
  <c r="P117" i="16" s="1"/>
  <c r="S256" i="16"/>
  <c r="R256" i="16"/>
  <c r="T256" i="16" s="1"/>
  <c r="U256" i="16" s="1"/>
  <c r="P257" i="16" s="1"/>
  <c r="G67" i="16"/>
  <c r="F67" i="16"/>
  <c r="H67" i="16" s="1"/>
  <c r="I67" i="16" s="1"/>
  <c r="D68" i="16" s="1"/>
  <c r="E148" i="16"/>
  <c r="S117" i="16" l="1"/>
  <c r="R117" i="16"/>
  <c r="T117" i="16" s="1"/>
  <c r="U117" i="16" s="1"/>
  <c r="P118" i="16" s="1"/>
  <c r="S257" i="16"/>
  <c r="R257" i="16"/>
  <c r="M67" i="16"/>
  <c r="E149" i="16"/>
  <c r="S118" i="16" l="1"/>
  <c r="R118" i="16"/>
  <c r="T118" i="16" s="1"/>
  <c r="U118" i="16" s="1"/>
  <c r="P119" i="16" s="1"/>
  <c r="T257" i="16"/>
  <c r="U257" i="16" s="1"/>
  <c r="P258" i="16" s="1"/>
  <c r="F68" i="16"/>
  <c r="G68" i="16"/>
  <c r="E150" i="16"/>
  <c r="S119" i="16" l="1"/>
  <c r="R119" i="16"/>
  <c r="T119" i="16" s="1"/>
  <c r="U119" i="16" s="1"/>
  <c r="P120" i="16" s="1"/>
  <c r="S258" i="16"/>
  <c r="R258" i="16"/>
  <c r="T258" i="16" s="1"/>
  <c r="U258" i="16" s="1"/>
  <c r="P259" i="16" s="1"/>
  <c r="H68" i="16"/>
  <c r="I68" i="16" s="1"/>
  <c r="D69" i="16" s="1"/>
  <c r="E151" i="16"/>
  <c r="S259" i="16" l="1"/>
  <c r="R259" i="16"/>
  <c r="T259" i="16" s="1"/>
  <c r="U259" i="16" s="1"/>
  <c r="P260" i="16" s="1"/>
  <c r="S120" i="16"/>
  <c r="R120" i="16"/>
  <c r="T120" i="16" s="1"/>
  <c r="U120" i="16" s="1"/>
  <c r="P121" i="16" s="1"/>
  <c r="M68" i="16"/>
  <c r="E152" i="16"/>
  <c r="S121" i="16" l="1"/>
  <c r="R121" i="16"/>
  <c r="T121" i="16" s="1"/>
  <c r="U121" i="16" s="1"/>
  <c r="P122" i="16" s="1"/>
  <c r="S260" i="16"/>
  <c r="R260" i="16"/>
  <c r="T260" i="16" s="1"/>
  <c r="U260" i="16" s="1"/>
  <c r="P261" i="16" s="1"/>
  <c r="F69" i="16"/>
  <c r="G69" i="16"/>
  <c r="H69" i="16" s="1"/>
  <c r="I69" i="16" s="1"/>
  <c r="D70" i="16" s="1"/>
  <c r="E153" i="16"/>
  <c r="S122" i="16" l="1"/>
  <c r="R122" i="16"/>
  <c r="T122" i="16" s="1"/>
  <c r="U122" i="16" s="1"/>
  <c r="P123" i="16" s="1"/>
  <c r="S261" i="16"/>
  <c r="R261" i="16"/>
  <c r="T261" i="16" s="1"/>
  <c r="U261" i="16" s="1"/>
  <c r="P262" i="16" s="1"/>
  <c r="M69" i="16"/>
  <c r="E154" i="16"/>
  <c r="S123" i="16" l="1"/>
  <c r="R123" i="16"/>
  <c r="T123" i="16" s="1"/>
  <c r="U123" i="16" s="1"/>
  <c r="P124" i="16" s="1"/>
  <c r="S262" i="16"/>
  <c r="R262" i="16"/>
  <c r="T262" i="16" s="1"/>
  <c r="U262" i="16" s="1"/>
  <c r="P263" i="16" s="1"/>
  <c r="F70" i="16"/>
  <c r="G70" i="16"/>
  <c r="E155" i="16"/>
  <c r="S263" i="16" l="1"/>
  <c r="R263" i="16"/>
  <c r="T263" i="16" s="1"/>
  <c r="U263" i="16" s="1"/>
  <c r="P264" i="16" s="1"/>
  <c r="S124" i="16"/>
  <c r="R124" i="16"/>
  <c r="T124" i="16" s="1"/>
  <c r="U124" i="16" s="1"/>
  <c r="P125" i="16" s="1"/>
  <c r="H70" i="16"/>
  <c r="I70" i="16" s="1"/>
  <c r="D71" i="16" s="1"/>
  <c r="E156" i="16"/>
  <c r="R125" i="16" l="1"/>
  <c r="S125" i="16"/>
  <c r="S264" i="16"/>
  <c r="R264" i="16"/>
  <c r="T264" i="16" s="1"/>
  <c r="U264" i="16" s="1"/>
  <c r="P265" i="16" s="1"/>
  <c r="M70" i="16"/>
  <c r="E157" i="16"/>
  <c r="S265" i="16" l="1"/>
  <c r="R265" i="16"/>
  <c r="T265" i="16" s="1"/>
  <c r="U265" i="16" s="1"/>
  <c r="P266" i="16" s="1"/>
  <c r="T125" i="16"/>
  <c r="U125" i="16" s="1"/>
  <c r="P126" i="16" s="1"/>
  <c r="F71" i="16"/>
  <c r="G71" i="16"/>
  <c r="E158" i="16"/>
  <c r="R126" i="16" l="1"/>
  <c r="S126" i="16"/>
  <c r="S266" i="16"/>
  <c r="R266" i="16"/>
  <c r="T266" i="16" s="1"/>
  <c r="U266" i="16" s="1"/>
  <c r="P267" i="16" s="1"/>
  <c r="H71" i="16"/>
  <c r="I71" i="16" s="1"/>
  <c r="D72" i="16" s="1"/>
  <c r="E159" i="16"/>
  <c r="R267" i="16" l="1"/>
  <c r="T267" i="16" s="1"/>
  <c r="U267" i="16" s="1"/>
  <c r="P268" i="16" s="1"/>
  <c r="S267" i="16"/>
  <c r="T126" i="16"/>
  <c r="U126" i="16" s="1"/>
  <c r="P127" i="16" s="1"/>
  <c r="M71" i="16"/>
  <c r="E160" i="16"/>
  <c r="R127" i="16" l="1"/>
  <c r="S127" i="16"/>
  <c r="S268" i="16"/>
  <c r="R268" i="16"/>
  <c r="T268" i="16" s="1"/>
  <c r="U268" i="16" s="1"/>
  <c r="P269" i="16" s="1"/>
  <c r="F72" i="16"/>
  <c r="G72" i="16"/>
  <c r="E161" i="16"/>
  <c r="S269" i="16" l="1"/>
  <c r="R269" i="16"/>
  <c r="T127" i="16"/>
  <c r="U127" i="16" s="1"/>
  <c r="P128" i="16" s="1"/>
  <c r="H72" i="16"/>
  <c r="I72" i="16" s="1"/>
  <c r="D73" i="16" s="1"/>
  <c r="M72" i="16"/>
  <c r="E162" i="16"/>
  <c r="S128" i="16" l="1"/>
  <c r="R128" i="16"/>
  <c r="T128" i="16" s="1"/>
  <c r="U128" i="16" s="1"/>
  <c r="P129" i="16" s="1"/>
  <c r="T269" i="16"/>
  <c r="U269" i="16" s="1"/>
  <c r="P270" i="16" s="1"/>
  <c r="F73" i="16"/>
  <c r="G73" i="16"/>
  <c r="E163" i="16"/>
  <c r="S129" i="16" l="1"/>
  <c r="R129" i="16"/>
  <c r="T129" i="16" s="1"/>
  <c r="U129" i="16" s="1"/>
  <c r="P130" i="16" s="1"/>
  <c r="R270" i="16"/>
  <c r="T270" i="16" s="1"/>
  <c r="U270" i="16" s="1"/>
  <c r="P271" i="16" s="1"/>
  <c r="S270" i="16"/>
  <c r="H73" i="16"/>
  <c r="I73" i="16" s="1"/>
  <c r="D74" i="16" s="1"/>
  <c r="M73" i="16"/>
  <c r="E164" i="16"/>
  <c r="S130" i="16" l="1"/>
  <c r="R130" i="16"/>
  <c r="T130" i="16" s="1"/>
  <c r="U130" i="16" s="1"/>
  <c r="P131" i="16" s="1"/>
  <c r="S271" i="16"/>
  <c r="R271" i="16"/>
  <c r="T271" i="16" s="1"/>
  <c r="U271" i="16" s="1"/>
  <c r="P272" i="16" s="1"/>
  <c r="F74" i="16"/>
  <c r="G74" i="16"/>
  <c r="H74" i="16" s="1"/>
  <c r="I74" i="16" s="1"/>
  <c r="D75" i="16" s="1"/>
  <c r="E165" i="16"/>
  <c r="S131" i="16" l="1"/>
  <c r="R131" i="16"/>
  <c r="T131" i="16" s="1"/>
  <c r="U131" i="16" s="1"/>
  <c r="P132" i="16" s="1"/>
  <c r="S272" i="16"/>
  <c r="R272" i="16"/>
  <c r="T272" i="16" s="1"/>
  <c r="U272" i="16" s="1"/>
  <c r="P273" i="16" s="1"/>
  <c r="M74" i="16"/>
  <c r="E166" i="16"/>
  <c r="S273" i="16" l="1"/>
  <c r="R273" i="16"/>
  <c r="T273" i="16" s="1"/>
  <c r="U273" i="16" s="1"/>
  <c r="P274" i="16" s="1"/>
  <c r="R132" i="16"/>
  <c r="S132" i="16"/>
  <c r="F75" i="16"/>
  <c r="G75" i="16"/>
  <c r="H75" i="16" s="1"/>
  <c r="I75" i="16" s="1"/>
  <c r="D76" i="16" s="1"/>
  <c r="E167" i="16"/>
  <c r="T132" i="16" l="1"/>
  <c r="U132" i="16" s="1"/>
  <c r="P133" i="16" s="1"/>
  <c r="S274" i="16"/>
  <c r="R274" i="16"/>
  <c r="T274" i="16" s="1"/>
  <c r="U274" i="16" s="1"/>
  <c r="P275" i="16" s="1"/>
  <c r="M75" i="16"/>
  <c r="E168" i="16"/>
  <c r="S275" i="16" l="1"/>
  <c r="R275" i="16"/>
  <c r="T275" i="16" s="1"/>
  <c r="U275" i="16" s="1"/>
  <c r="P276" i="16" s="1"/>
  <c r="S133" i="16"/>
  <c r="R133" i="16"/>
  <c r="T133" i="16" s="1"/>
  <c r="U133" i="16" s="1"/>
  <c r="F76" i="16"/>
  <c r="G76" i="16"/>
  <c r="E169" i="16"/>
  <c r="S276" i="16" l="1"/>
  <c r="R276" i="16"/>
  <c r="T276" i="16" s="1"/>
  <c r="U276" i="16" s="1"/>
  <c r="P277" i="16" s="1"/>
  <c r="H76" i="16"/>
  <c r="I76" i="16" s="1"/>
  <c r="D77" i="16" s="1"/>
  <c r="E170" i="16"/>
  <c r="R277" i="16" l="1"/>
  <c r="S277" i="16"/>
  <c r="M76" i="16"/>
  <c r="E171" i="16"/>
  <c r="T277" i="16" l="1"/>
  <c r="U277" i="16" s="1"/>
  <c r="P278" i="16" s="1"/>
  <c r="F77" i="16"/>
  <c r="G77" i="16"/>
  <c r="H77" i="16" s="1"/>
  <c r="I77" i="16" s="1"/>
  <c r="D78" i="16" s="1"/>
  <c r="E172" i="16"/>
  <c r="S278" i="16" l="1"/>
  <c r="R278" i="16"/>
  <c r="T278" i="16" s="1"/>
  <c r="U278" i="16" s="1"/>
  <c r="P279" i="16" s="1"/>
  <c r="M77" i="16"/>
  <c r="E173" i="16"/>
  <c r="R279" i="16" l="1"/>
  <c r="S279" i="16"/>
  <c r="G78" i="16"/>
  <c r="F78" i="16"/>
  <c r="H78" i="16" s="1"/>
  <c r="I78" i="16" s="1"/>
  <c r="D79" i="16" s="1"/>
  <c r="E174" i="16"/>
  <c r="T279" i="16" l="1"/>
  <c r="U279" i="16" s="1"/>
  <c r="P280" i="16" s="1"/>
  <c r="M78" i="16"/>
  <c r="E175" i="16"/>
  <c r="S280" i="16" l="1"/>
  <c r="R280" i="16"/>
  <c r="T280" i="16" s="1"/>
  <c r="U280" i="16" s="1"/>
  <c r="P281" i="16" s="1"/>
  <c r="F79" i="16"/>
  <c r="G79" i="16"/>
  <c r="E176" i="16"/>
  <c r="S281" i="16" l="1"/>
  <c r="R281" i="16"/>
  <c r="T281" i="16" s="1"/>
  <c r="U281" i="16" s="1"/>
  <c r="P282" i="16" s="1"/>
  <c r="H79" i="16"/>
  <c r="I79" i="16" s="1"/>
  <c r="D80" i="16" s="1"/>
  <c r="E177" i="16"/>
  <c r="R282" i="16" l="1"/>
  <c r="S282" i="16"/>
  <c r="M79" i="16"/>
  <c r="E178" i="16"/>
  <c r="T282" i="16" l="1"/>
  <c r="U282" i="16" s="1"/>
  <c r="P283" i="16" s="1"/>
  <c r="F80" i="16"/>
  <c r="G80" i="16"/>
  <c r="E179" i="16"/>
  <c r="S283" i="16" l="1"/>
  <c r="R283" i="16"/>
  <c r="T283" i="16" s="1"/>
  <c r="U283" i="16" s="1"/>
  <c r="P284" i="16" s="1"/>
  <c r="H80" i="16"/>
  <c r="I80" i="16" s="1"/>
  <c r="D81" i="16" s="1"/>
  <c r="E180" i="16"/>
  <c r="S284" i="16" l="1"/>
  <c r="R284" i="16"/>
  <c r="T284" i="16" s="1"/>
  <c r="U284" i="16" s="1"/>
  <c r="P285" i="16" s="1"/>
  <c r="M80" i="16"/>
  <c r="E181" i="16"/>
  <c r="S285" i="16" l="1"/>
  <c r="R285" i="16"/>
  <c r="T285" i="16" s="1"/>
  <c r="U285" i="16" s="1"/>
  <c r="P286" i="16" s="1"/>
  <c r="F81" i="16"/>
  <c r="G81" i="16"/>
  <c r="H81" i="16" s="1"/>
  <c r="I81" i="16" s="1"/>
  <c r="D82" i="16" s="1"/>
  <c r="E182" i="16"/>
  <c r="S286" i="16" l="1"/>
  <c r="R286" i="16"/>
  <c r="T286" i="16" s="1"/>
  <c r="U286" i="16" s="1"/>
  <c r="P287" i="16" s="1"/>
  <c r="M81" i="16"/>
  <c r="E183" i="16"/>
  <c r="S287" i="16" l="1"/>
  <c r="R287" i="16"/>
  <c r="T287" i="16" s="1"/>
  <c r="U287" i="16" s="1"/>
  <c r="P288" i="16" s="1"/>
  <c r="F82" i="16"/>
  <c r="G82" i="16"/>
  <c r="E184" i="16"/>
  <c r="S288" i="16" l="1"/>
  <c r="R288" i="16"/>
  <c r="T288" i="16" s="1"/>
  <c r="U288" i="16" s="1"/>
  <c r="P289" i="16" s="1"/>
  <c r="H82" i="16"/>
  <c r="I82" i="16" s="1"/>
  <c r="D83" i="16" s="1"/>
  <c r="E185" i="16"/>
  <c r="S289" i="16" l="1"/>
  <c r="R289" i="16"/>
  <c r="T289" i="16" s="1"/>
  <c r="U289" i="16" s="1"/>
  <c r="P290" i="16" s="1"/>
  <c r="M82" i="16"/>
  <c r="E186" i="16"/>
  <c r="S290" i="16" l="1"/>
  <c r="R290" i="16"/>
  <c r="T290" i="16" s="1"/>
  <c r="U290" i="16" s="1"/>
  <c r="P291" i="16" s="1"/>
  <c r="F83" i="16"/>
  <c r="G83" i="16"/>
  <c r="E187" i="16"/>
  <c r="S291" i="16" l="1"/>
  <c r="R291" i="16"/>
  <c r="T291" i="16" s="1"/>
  <c r="U291" i="16" s="1"/>
  <c r="P292" i="16" s="1"/>
  <c r="H83" i="16"/>
  <c r="I83" i="16" s="1"/>
  <c r="D84" i="16" s="1"/>
  <c r="E188" i="16"/>
  <c r="S292" i="16" l="1"/>
  <c r="R292" i="16"/>
  <c r="T292" i="16" s="1"/>
  <c r="U292" i="16" s="1"/>
  <c r="P293" i="16" s="1"/>
  <c r="M83" i="16"/>
  <c r="E189" i="16"/>
  <c r="S293" i="16" l="1"/>
  <c r="R293" i="16"/>
  <c r="T293" i="16" s="1"/>
  <c r="U293" i="16" s="1"/>
  <c r="P294" i="16" s="1"/>
  <c r="G84" i="16"/>
  <c r="F84" i="16"/>
  <c r="H84" i="16" s="1"/>
  <c r="I84" i="16" s="1"/>
  <c r="D85" i="16" s="1"/>
  <c r="E190" i="16"/>
  <c r="S294" i="16" l="1"/>
  <c r="R294" i="16"/>
  <c r="T294" i="16" s="1"/>
  <c r="U294" i="16" s="1"/>
  <c r="P295" i="16" s="1"/>
  <c r="M84" i="16"/>
  <c r="E191" i="16"/>
  <c r="S295" i="16" l="1"/>
  <c r="R295" i="16"/>
  <c r="T295" i="16" s="1"/>
  <c r="U295" i="16" s="1"/>
  <c r="P296" i="16" s="1"/>
  <c r="F85" i="16"/>
  <c r="G85" i="16"/>
  <c r="H85" i="16" s="1"/>
  <c r="I85" i="16" s="1"/>
  <c r="D86" i="16" s="1"/>
  <c r="E192" i="16"/>
  <c r="S296" i="16" l="1"/>
  <c r="R296" i="16"/>
  <c r="T296" i="16" s="1"/>
  <c r="U296" i="16" s="1"/>
  <c r="P297" i="16" s="1"/>
  <c r="M85" i="16"/>
  <c r="E193" i="16"/>
  <c r="S297" i="16" l="1"/>
  <c r="R297" i="16"/>
  <c r="T297" i="16" s="1"/>
  <c r="U297" i="16" s="1"/>
  <c r="P298" i="16" s="1"/>
  <c r="F86" i="16"/>
  <c r="G86" i="16"/>
  <c r="E194" i="16"/>
  <c r="S298" i="16" l="1"/>
  <c r="R298" i="16"/>
  <c r="T298" i="16" s="1"/>
  <c r="U298" i="16" s="1"/>
  <c r="P299" i="16" s="1"/>
  <c r="H86" i="16"/>
  <c r="I86" i="16" s="1"/>
  <c r="D87" i="16" s="1"/>
  <c r="E195" i="16"/>
  <c r="S299" i="16" l="1"/>
  <c r="R299" i="16"/>
  <c r="T299" i="16" s="1"/>
  <c r="U299" i="16" s="1"/>
  <c r="P300" i="16" s="1"/>
  <c r="M86" i="16"/>
  <c r="E196" i="16"/>
  <c r="S300" i="16" l="1"/>
  <c r="R300" i="16"/>
  <c r="T300" i="16" s="1"/>
  <c r="U300" i="16" s="1"/>
  <c r="P301" i="16" s="1"/>
  <c r="F87" i="16"/>
  <c r="G87" i="16"/>
  <c r="E197" i="16"/>
  <c r="S301" i="16" l="1"/>
  <c r="R301" i="16"/>
  <c r="T301" i="16" s="1"/>
  <c r="U301" i="16" s="1"/>
  <c r="P302" i="16" s="1"/>
  <c r="H87" i="16"/>
  <c r="I87" i="16" s="1"/>
  <c r="D88" i="16" s="1"/>
  <c r="M87" i="16"/>
  <c r="E198" i="16"/>
  <c r="S302" i="16" l="1"/>
  <c r="R302" i="16"/>
  <c r="T302" i="16" s="1"/>
  <c r="U302" i="16" s="1"/>
  <c r="P303" i="16" s="1"/>
  <c r="F88" i="16"/>
  <c r="G88" i="16"/>
  <c r="E199" i="16"/>
  <c r="R303" i="16" l="1"/>
  <c r="S303" i="16"/>
  <c r="H88" i="16"/>
  <c r="I88" i="16" s="1"/>
  <c r="D89" i="16" s="1"/>
  <c r="E200" i="16"/>
  <c r="T303" i="16" l="1"/>
  <c r="U303" i="16" s="1"/>
  <c r="P304" i="16" s="1"/>
  <c r="M88" i="16"/>
  <c r="E201" i="16"/>
  <c r="S304" i="16" l="1"/>
  <c r="R304" i="16"/>
  <c r="T304" i="16" s="1"/>
  <c r="U304" i="16" s="1"/>
  <c r="P305" i="16" s="1"/>
  <c r="F89" i="16"/>
  <c r="G89" i="16"/>
  <c r="E202" i="16"/>
  <c r="R305" i="16" l="1"/>
  <c r="S305" i="16"/>
  <c r="T305" i="16" s="1"/>
  <c r="U305" i="16" s="1"/>
  <c r="P306" i="16" s="1"/>
  <c r="H89" i="16"/>
  <c r="I89" i="16" s="1"/>
  <c r="D90" i="16" s="1"/>
  <c r="E203" i="16"/>
  <c r="S306" i="16" l="1"/>
  <c r="R306" i="16"/>
  <c r="T306" i="16" s="1"/>
  <c r="U306" i="16" s="1"/>
  <c r="P307" i="16" s="1"/>
  <c r="M89" i="16"/>
  <c r="E204" i="16"/>
  <c r="S307" i="16" l="1"/>
  <c r="R307" i="16"/>
  <c r="T307" i="16" s="1"/>
  <c r="U307" i="16" s="1"/>
  <c r="P308" i="16" s="1"/>
  <c r="F90" i="16"/>
  <c r="G90" i="16"/>
  <c r="E205" i="16"/>
  <c r="R308" i="16" l="1"/>
  <c r="S308" i="16"/>
  <c r="H90" i="16"/>
  <c r="I90" i="16" s="1"/>
  <c r="D91" i="16" s="1"/>
  <c r="M90" i="16"/>
  <c r="E206" i="16"/>
  <c r="T308" i="16" l="1"/>
  <c r="U308" i="16" s="1"/>
  <c r="P309" i="16" s="1"/>
  <c r="F91" i="16"/>
  <c r="G91" i="16"/>
  <c r="E207" i="16"/>
  <c r="S309" i="16" l="1"/>
  <c r="R309" i="16"/>
  <c r="T309" i="16" s="1"/>
  <c r="U309" i="16" s="1"/>
  <c r="P310" i="16" s="1"/>
  <c r="H91" i="16"/>
  <c r="I91" i="16" s="1"/>
  <c r="D92" i="16" s="1"/>
  <c r="M91" i="16"/>
  <c r="E208" i="16"/>
  <c r="S310" i="16" l="1"/>
  <c r="R310" i="16"/>
  <c r="T310" i="16" s="1"/>
  <c r="U310" i="16" s="1"/>
  <c r="P311" i="16" s="1"/>
  <c r="G92" i="16"/>
  <c r="F92" i="16"/>
  <c r="H92" i="16" s="1"/>
  <c r="I92" i="16" s="1"/>
  <c r="D93" i="16" s="1"/>
  <c r="E209" i="16"/>
  <c r="S311" i="16" l="1"/>
  <c r="R311" i="16"/>
  <c r="T311" i="16" s="1"/>
  <c r="U311" i="16" s="1"/>
  <c r="P312" i="16" s="1"/>
  <c r="M92" i="16"/>
  <c r="E210" i="16"/>
  <c r="S312" i="16" l="1"/>
  <c r="R312" i="16"/>
  <c r="T312" i="16" s="1"/>
  <c r="U312" i="16" s="1"/>
  <c r="P313" i="16" s="1"/>
  <c r="F93" i="16"/>
  <c r="G93" i="16"/>
  <c r="E211" i="16"/>
  <c r="S313" i="16" l="1"/>
  <c r="R313" i="16"/>
  <c r="T313" i="16" s="1"/>
  <c r="U313" i="16" s="1"/>
  <c r="P314" i="16" s="1"/>
  <c r="H93" i="16"/>
  <c r="I93" i="16" s="1"/>
  <c r="D94" i="16" s="1"/>
  <c r="M93" i="16"/>
  <c r="E212" i="16"/>
  <c r="S314" i="16" l="1"/>
  <c r="R314" i="16"/>
  <c r="T314" i="16" s="1"/>
  <c r="U314" i="16" s="1"/>
  <c r="P315" i="16" s="1"/>
  <c r="F94" i="16"/>
  <c r="G94" i="16"/>
  <c r="E213" i="16"/>
  <c r="R315" i="16" l="1"/>
  <c r="S315" i="16"/>
  <c r="H94" i="16"/>
  <c r="I94" i="16" s="1"/>
  <c r="D95" i="16" s="1"/>
  <c r="E214" i="16"/>
  <c r="T315" i="16" l="1"/>
  <c r="U315" i="16" s="1"/>
  <c r="P316" i="16" s="1"/>
  <c r="M94" i="16"/>
  <c r="E215" i="16"/>
  <c r="S316" i="16" l="1"/>
  <c r="R316" i="16"/>
  <c r="T316" i="16" s="1"/>
  <c r="U316" i="16" s="1"/>
  <c r="P317" i="16" s="1"/>
  <c r="F95" i="16"/>
  <c r="G95" i="16"/>
  <c r="E216" i="16"/>
  <c r="R317" i="16" l="1"/>
  <c r="S317" i="16"/>
  <c r="H95" i="16"/>
  <c r="I95" i="16" s="1"/>
  <c r="D96" i="16" s="1"/>
  <c r="M95" i="16"/>
  <c r="E217" i="16"/>
  <c r="T317" i="16" l="1"/>
  <c r="U317" i="16" s="1"/>
  <c r="P318" i="16" s="1"/>
  <c r="F96" i="16"/>
  <c r="G96" i="16"/>
  <c r="E218" i="16"/>
  <c r="S318" i="16" l="1"/>
  <c r="R318" i="16"/>
  <c r="T318" i="16" s="1"/>
  <c r="U318" i="16" s="1"/>
  <c r="P319" i="16" s="1"/>
  <c r="H96" i="16"/>
  <c r="I96" i="16" s="1"/>
  <c r="D97" i="16" s="1"/>
  <c r="M96" i="16"/>
  <c r="E219" i="16"/>
  <c r="S319" i="16" l="1"/>
  <c r="R319" i="16"/>
  <c r="T319" i="16" s="1"/>
  <c r="U319" i="16" s="1"/>
  <c r="P320" i="16" s="1"/>
  <c r="F97" i="16"/>
  <c r="G97" i="16"/>
  <c r="E220" i="16"/>
  <c r="S320" i="16" l="1"/>
  <c r="R320" i="16"/>
  <c r="T320" i="16" s="1"/>
  <c r="U320" i="16" s="1"/>
  <c r="P321" i="16" s="1"/>
  <c r="H97" i="16"/>
  <c r="I97" i="16" s="1"/>
  <c r="D98" i="16" s="1"/>
  <c r="M97" i="16"/>
  <c r="E221" i="16"/>
  <c r="R321" i="16" l="1"/>
  <c r="S321" i="16"/>
  <c r="F98" i="16"/>
  <c r="G98" i="16"/>
  <c r="E222" i="16"/>
  <c r="T321" i="16" l="1"/>
  <c r="U321" i="16" s="1"/>
  <c r="P322" i="16" s="1"/>
  <c r="H98" i="16"/>
  <c r="I98" i="16" s="1"/>
  <c r="D99" i="16" s="1"/>
  <c r="M98" i="16"/>
  <c r="E223" i="16"/>
  <c r="R322" i="16" l="1"/>
  <c r="T322" i="16" s="1"/>
  <c r="U322" i="16" s="1"/>
  <c r="P323" i="16" s="1"/>
  <c r="S322" i="16"/>
  <c r="F99" i="16"/>
  <c r="G99" i="16"/>
  <c r="H99" i="16" s="1"/>
  <c r="I99" i="16" s="1"/>
  <c r="D100" i="16" s="1"/>
  <c r="E224" i="16"/>
  <c r="R323" i="16" l="1"/>
  <c r="T323" i="16" s="1"/>
  <c r="U323" i="16" s="1"/>
  <c r="P324" i="16" s="1"/>
  <c r="S323" i="16"/>
  <c r="M99" i="16"/>
  <c r="E225" i="16"/>
  <c r="S324" i="16" l="1"/>
  <c r="R324" i="16"/>
  <c r="T324" i="16" s="1"/>
  <c r="U324" i="16" s="1"/>
  <c r="P325" i="16" s="1"/>
  <c r="F100" i="16"/>
  <c r="H100" i="16" s="1"/>
  <c r="I100" i="16" s="1"/>
  <c r="D101" i="16" s="1"/>
  <c r="G100" i="16"/>
  <c r="E226" i="16"/>
  <c r="S325" i="16" l="1"/>
  <c r="R325" i="16"/>
  <c r="T325" i="16" s="1"/>
  <c r="U325" i="16" s="1"/>
  <c r="P326" i="16" s="1"/>
  <c r="M100" i="16"/>
  <c r="E227" i="16"/>
  <c r="S326" i="16" l="1"/>
  <c r="R326" i="16"/>
  <c r="T326" i="16" s="1"/>
  <c r="U326" i="16" s="1"/>
  <c r="P327" i="16" s="1"/>
  <c r="F101" i="16"/>
  <c r="G101" i="16"/>
  <c r="E228" i="16"/>
  <c r="S327" i="16" l="1"/>
  <c r="R327" i="16"/>
  <c r="T327" i="16" s="1"/>
  <c r="U327" i="16" s="1"/>
  <c r="P328" i="16" s="1"/>
  <c r="H101" i="16"/>
  <c r="I101" i="16" s="1"/>
  <c r="D102" i="16" s="1"/>
  <c r="E229" i="16"/>
  <c r="S328" i="16" l="1"/>
  <c r="R328" i="16"/>
  <c r="T328" i="16" s="1"/>
  <c r="U328" i="16" s="1"/>
  <c r="P329" i="16" s="1"/>
  <c r="M101" i="16"/>
  <c r="E230" i="16"/>
  <c r="R329" i="16" l="1"/>
  <c r="S329" i="16"/>
  <c r="G102" i="16"/>
  <c r="F102" i="16"/>
  <c r="H102" i="16" s="1"/>
  <c r="I102" i="16" s="1"/>
  <c r="D103" i="16" s="1"/>
  <c r="E231" i="16"/>
  <c r="T329" i="16" l="1"/>
  <c r="U329" i="16" s="1"/>
  <c r="P330" i="16" s="1"/>
  <c r="R330" i="16"/>
  <c r="S330" i="16"/>
  <c r="M102" i="16"/>
  <c r="E232" i="16"/>
  <c r="T330" i="16" l="1"/>
  <c r="U330" i="16" s="1"/>
  <c r="P331" i="16" s="1"/>
  <c r="G103" i="16"/>
  <c r="F103" i="16"/>
  <c r="H103" i="16" s="1"/>
  <c r="I103" i="16" s="1"/>
  <c r="D104" i="16" s="1"/>
  <c r="E233" i="16"/>
  <c r="S331" i="16" l="1"/>
  <c r="R331" i="16"/>
  <c r="T331" i="16" s="1"/>
  <c r="U331" i="16" s="1"/>
  <c r="P332" i="16" s="1"/>
  <c r="M103" i="16"/>
  <c r="E234" i="16"/>
  <c r="S332" i="16" l="1"/>
  <c r="R332" i="16"/>
  <c r="T332" i="16" s="1"/>
  <c r="U332" i="16" s="1"/>
  <c r="P333" i="16" s="1"/>
  <c r="G104" i="16"/>
  <c r="F104" i="16"/>
  <c r="H104" i="16" s="1"/>
  <c r="I104" i="16" s="1"/>
  <c r="D105" i="16" s="1"/>
  <c r="E235" i="16"/>
  <c r="S333" i="16" l="1"/>
  <c r="R333" i="16"/>
  <c r="T333" i="16" s="1"/>
  <c r="U333" i="16" s="1"/>
  <c r="P334" i="16" s="1"/>
  <c r="M104" i="16"/>
  <c r="E236" i="16"/>
  <c r="S334" i="16" l="1"/>
  <c r="R334" i="16"/>
  <c r="T334" i="16" s="1"/>
  <c r="U334" i="16" s="1"/>
  <c r="P335" i="16" s="1"/>
  <c r="G105" i="16"/>
  <c r="F105" i="16"/>
  <c r="H105" i="16" s="1"/>
  <c r="I105" i="16" s="1"/>
  <c r="D106" i="16" s="1"/>
  <c r="E237" i="16"/>
  <c r="S335" i="16" l="1"/>
  <c r="R335" i="16"/>
  <c r="T335" i="16" s="1"/>
  <c r="U335" i="16" s="1"/>
  <c r="P336" i="16" s="1"/>
  <c r="M105" i="16"/>
  <c r="E238" i="16"/>
  <c r="S336" i="16" l="1"/>
  <c r="R336" i="16"/>
  <c r="T336" i="16" s="1"/>
  <c r="U336" i="16" s="1"/>
  <c r="P337" i="16" s="1"/>
  <c r="G106" i="16"/>
  <c r="F106" i="16"/>
  <c r="H106" i="16" s="1"/>
  <c r="I106" i="16" s="1"/>
  <c r="D107" i="16" s="1"/>
  <c r="E239" i="16"/>
  <c r="S337" i="16" l="1"/>
  <c r="R337" i="16"/>
  <c r="T337" i="16" s="1"/>
  <c r="U337" i="16" s="1"/>
  <c r="P338" i="16" s="1"/>
  <c r="M106" i="16"/>
  <c r="E240" i="16"/>
  <c r="R338" i="16" l="1"/>
  <c r="S338" i="16"/>
  <c r="F107" i="16"/>
  <c r="G107" i="16"/>
  <c r="E241" i="16"/>
  <c r="T338" i="16" l="1"/>
  <c r="U338" i="16" s="1"/>
  <c r="P339" i="16" s="1"/>
  <c r="H107" i="16"/>
  <c r="I107" i="16" s="1"/>
  <c r="D108" i="16" s="1"/>
  <c r="E242" i="16"/>
  <c r="S339" i="16" l="1"/>
  <c r="R339" i="16"/>
  <c r="T339" i="16" s="1"/>
  <c r="U339" i="16" s="1"/>
  <c r="P340" i="16" s="1"/>
  <c r="M107" i="16"/>
  <c r="E243" i="16"/>
  <c r="S340" i="16" l="1"/>
  <c r="R340" i="16"/>
  <c r="T340" i="16" s="1"/>
  <c r="U340" i="16" s="1"/>
  <c r="P341" i="16" s="1"/>
  <c r="F108" i="16"/>
  <c r="G108" i="16"/>
  <c r="E244" i="16"/>
  <c r="S341" i="16" l="1"/>
  <c r="R341" i="16"/>
  <c r="T341" i="16" s="1"/>
  <c r="U341" i="16" s="1"/>
  <c r="P342" i="16" s="1"/>
  <c r="H108" i="16"/>
  <c r="I108" i="16" s="1"/>
  <c r="D109" i="16" s="1"/>
  <c r="E245" i="16"/>
  <c r="S342" i="16" l="1"/>
  <c r="R342" i="16"/>
  <c r="M108" i="16"/>
  <c r="E246" i="16"/>
  <c r="T342" i="16" l="1"/>
  <c r="U342" i="16" s="1"/>
  <c r="P343" i="16" s="1"/>
  <c r="G109" i="16"/>
  <c r="F109" i="16"/>
  <c r="H109" i="16" s="1"/>
  <c r="I109" i="16" s="1"/>
  <c r="D110" i="16" s="1"/>
  <c r="E247" i="16"/>
  <c r="S343" i="16" l="1"/>
  <c r="R343" i="16"/>
  <c r="T343" i="16" s="1"/>
  <c r="U343" i="16" s="1"/>
  <c r="P344" i="16" s="1"/>
  <c r="M109" i="16"/>
  <c r="E248" i="16"/>
  <c r="S344" i="16" l="1"/>
  <c r="R344" i="16"/>
  <c r="T344" i="16" s="1"/>
  <c r="U344" i="16" s="1"/>
  <c r="P345" i="16" s="1"/>
  <c r="G110" i="16"/>
  <c r="F110" i="16"/>
  <c r="H110" i="16" s="1"/>
  <c r="I110" i="16" s="1"/>
  <c r="D111" i="16" s="1"/>
  <c r="E249" i="16"/>
  <c r="S345" i="16" l="1"/>
  <c r="R345" i="16"/>
  <c r="T345" i="16" s="1"/>
  <c r="U345" i="16" s="1"/>
  <c r="P346" i="16" s="1"/>
  <c r="M110" i="16"/>
  <c r="E250" i="16"/>
  <c r="S346" i="16" l="1"/>
  <c r="R346" i="16"/>
  <c r="T346" i="16" s="1"/>
  <c r="U346" i="16" s="1"/>
  <c r="P347" i="16" s="1"/>
  <c r="F111" i="16"/>
  <c r="G111" i="16"/>
  <c r="E251" i="16"/>
  <c r="S347" i="16" l="1"/>
  <c r="R347" i="16"/>
  <c r="T347" i="16" s="1"/>
  <c r="U347" i="16" s="1"/>
  <c r="P348" i="16" s="1"/>
  <c r="H111" i="16"/>
  <c r="I111" i="16" s="1"/>
  <c r="D112" i="16" s="1"/>
  <c r="E252" i="16"/>
  <c r="S348" i="16" l="1"/>
  <c r="R348" i="16"/>
  <c r="T348" i="16" s="1"/>
  <c r="U348" i="16" s="1"/>
  <c r="P349" i="16" s="1"/>
  <c r="M111" i="16"/>
  <c r="E253" i="16"/>
  <c r="S349" i="16" l="1"/>
  <c r="R349" i="16"/>
  <c r="T349" i="16" s="1"/>
  <c r="U349" i="16" s="1"/>
  <c r="P350" i="16" s="1"/>
  <c r="F112" i="16"/>
  <c r="G112" i="16"/>
  <c r="E254" i="16"/>
  <c r="S350" i="16" l="1"/>
  <c r="R350" i="16"/>
  <c r="T350" i="16" s="1"/>
  <c r="U350" i="16" s="1"/>
  <c r="P351" i="16" s="1"/>
  <c r="H112" i="16"/>
  <c r="I112" i="16" s="1"/>
  <c r="D113" i="16" s="1"/>
  <c r="E255" i="16"/>
  <c r="S351" i="16" l="1"/>
  <c r="R351" i="16"/>
  <c r="T351" i="16" s="1"/>
  <c r="U351" i="16" s="1"/>
  <c r="P352" i="16" s="1"/>
  <c r="M112" i="16"/>
  <c r="E256" i="16"/>
  <c r="R352" i="16" l="1"/>
  <c r="S352" i="16"/>
  <c r="F113" i="16"/>
  <c r="G113" i="16"/>
  <c r="H113" i="16" s="1"/>
  <c r="I113" i="16" s="1"/>
  <c r="D114" i="16" s="1"/>
  <c r="E257" i="16"/>
  <c r="T352" i="16" l="1"/>
  <c r="U352" i="16" s="1"/>
  <c r="P353" i="16" s="1"/>
  <c r="M113" i="16"/>
  <c r="E258" i="16"/>
  <c r="R353" i="16" l="1"/>
  <c r="S353" i="16"/>
  <c r="G114" i="16"/>
  <c r="F114" i="16"/>
  <c r="H114" i="16" s="1"/>
  <c r="I114" i="16" s="1"/>
  <c r="D115" i="16" s="1"/>
  <c r="E259" i="16"/>
  <c r="T353" i="16" l="1"/>
  <c r="U353" i="16" s="1"/>
  <c r="P354" i="16" s="1"/>
  <c r="M114" i="16"/>
  <c r="E260" i="16"/>
  <c r="R354" i="16" l="1"/>
  <c r="S354" i="16"/>
  <c r="G115" i="16"/>
  <c r="F115" i="16"/>
  <c r="H115" i="16" s="1"/>
  <c r="I115" i="16" s="1"/>
  <c r="D116" i="16" s="1"/>
  <c r="E261" i="16"/>
  <c r="T354" i="16" l="1"/>
  <c r="U354" i="16" s="1"/>
  <c r="P355" i="16" s="1"/>
  <c r="M115" i="16"/>
  <c r="E262" i="16"/>
  <c r="S355" i="16" l="1"/>
  <c r="R355" i="16"/>
  <c r="T355" i="16" s="1"/>
  <c r="U355" i="16" s="1"/>
  <c r="P356" i="16" s="1"/>
  <c r="F116" i="16"/>
  <c r="G116" i="16"/>
  <c r="E263" i="16"/>
  <c r="R356" i="16" l="1"/>
  <c r="S356" i="16"/>
  <c r="H116" i="16"/>
  <c r="I116" i="16" s="1"/>
  <c r="D117" i="16" s="1"/>
  <c r="E264" i="16"/>
  <c r="T356" i="16" l="1"/>
  <c r="U356" i="16" s="1"/>
  <c r="P357" i="16" s="1"/>
  <c r="M116" i="16"/>
  <c r="E265" i="16"/>
  <c r="S357" i="16" l="1"/>
  <c r="R357" i="16"/>
  <c r="T357" i="16" s="1"/>
  <c r="U357" i="16" s="1"/>
  <c r="P358" i="16" s="1"/>
  <c r="G117" i="16"/>
  <c r="F117" i="16"/>
  <c r="H117" i="16" s="1"/>
  <c r="I117" i="16" s="1"/>
  <c r="D118" i="16" s="1"/>
  <c r="E266" i="16"/>
  <c r="S358" i="16" l="1"/>
  <c r="R358" i="16"/>
  <c r="T358" i="16" s="1"/>
  <c r="U358" i="16" s="1"/>
  <c r="P359" i="16" s="1"/>
  <c r="M117" i="16"/>
  <c r="E267" i="16"/>
  <c r="S359" i="16" l="1"/>
  <c r="R359" i="16"/>
  <c r="T359" i="16" s="1"/>
  <c r="U359" i="16" s="1"/>
  <c r="P360" i="16" s="1"/>
  <c r="F118" i="16"/>
  <c r="G118" i="16"/>
  <c r="E268" i="16"/>
  <c r="S360" i="16" l="1"/>
  <c r="R360" i="16"/>
  <c r="T360" i="16" s="1"/>
  <c r="U360" i="16" s="1"/>
  <c r="P361" i="16" s="1"/>
  <c r="H118" i="16"/>
  <c r="I118" i="16" s="1"/>
  <c r="D119" i="16" s="1"/>
  <c r="M118" i="16"/>
  <c r="E269" i="16"/>
  <c r="S361" i="16" l="1"/>
  <c r="R361" i="16"/>
  <c r="T361" i="16" s="1"/>
  <c r="U361" i="16" s="1"/>
  <c r="P362" i="16" s="1"/>
  <c r="F119" i="16"/>
  <c r="G119" i="16"/>
  <c r="E270" i="16"/>
  <c r="S362" i="16" l="1"/>
  <c r="R362" i="16"/>
  <c r="T362" i="16" s="1"/>
  <c r="U362" i="16" s="1"/>
  <c r="P363" i="16" s="1"/>
  <c r="H119" i="16"/>
  <c r="I119" i="16" s="1"/>
  <c r="D120" i="16" s="1"/>
  <c r="M119" i="16"/>
  <c r="E271" i="16"/>
  <c r="R363" i="16" l="1"/>
  <c r="S363" i="16"/>
  <c r="F120" i="16"/>
  <c r="G120" i="16"/>
  <c r="E272" i="16"/>
  <c r="T363" i="16" l="1"/>
  <c r="U363" i="16" s="1"/>
  <c r="P364" i="16" s="1"/>
  <c r="H120" i="16"/>
  <c r="I120" i="16" s="1"/>
  <c r="D121" i="16" s="1"/>
  <c r="E273" i="16"/>
  <c r="S364" i="16" l="1"/>
  <c r="R364" i="16"/>
  <c r="T364" i="16" s="1"/>
  <c r="U364" i="16" s="1"/>
  <c r="P365" i="16" s="1"/>
  <c r="M120" i="16"/>
  <c r="E274" i="16"/>
  <c r="S365" i="16" l="1"/>
  <c r="R365" i="16"/>
  <c r="T365" i="16" s="1"/>
  <c r="U365" i="16" s="1"/>
  <c r="P366" i="16" s="1"/>
  <c r="G121" i="16"/>
  <c r="F121" i="16"/>
  <c r="H121" i="16" s="1"/>
  <c r="I121" i="16" s="1"/>
  <c r="D122" i="16" s="1"/>
  <c r="E275" i="16"/>
  <c r="R366" i="16" l="1"/>
  <c r="S366" i="16"/>
  <c r="M121" i="16"/>
  <c r="E276" i="16"/>
  <c r="T366" i="16" l="1"/>
  <c r="U366" i="16" s="1"/>
  <c r="P367" i="16" s="1"/>
  <c r="F122" i="16"/>
  <c r="G122" i="16"/>
  <c r="E277" i="16"/>
  <c r="S367" i="16" l="1"/>
  <c r="R367" i="16"/>
  <c r="T367" i="16" s="1"/>
  <c r="U367" i="16" s="1"/>
  <c r="P368" i="16" s="1"/>
  <c r="H122" i="16"/>
  <c r="I122" i="16" s="1"/>
  <c r="D123" i="16" s="1"/>
  <c r="E278" i="16"/>
  <c r="S368" i="16" l="1"/>
  <c r="R368" i="16"/>
  <c r="T368" i="16" s="1"/>
  <c r="U368" i="16" s="1"/>
  <c r="P369" i="16" s="1"/>
  <c r="M122" i="16"/>
  <c r="E279" i="16"/>
  <c r="S369" i="16" l="1"/>
  <c r="R369" i="16"/>
  <c r="T369" i="16" s="1"/>
  <c r="U369" i="16" s="1"/>
  <c r="P370" i="16" s="1"/>
  <c r="G123" i="16"/>
  <c r="F123" i="16"/>
  <c r="H123" i="16" s="1"/>
  <c r="I123" i="16" s="1"/>
  <c r="D124" i="16" s="1"/>
  <c r="E280" i="16"/>
  <c r="S370" i="16" l="1"/>
  <c r="R370" i="16"/>
  <c r="T370" i="16" s="1"/>
  <c r="U370" i="16" s="1"/>
  <c r="P371" i="16" s="1"/>
  <c r="M123" i="16"/>
  <c r="E281" i="16"/>
  <c r="R371" i="16" l="1"/>
  <c r="S371" i="16"/>
  <c r="G124" i="16"/>
  <c r="F124" i="16"/>
  <c r="H124" i="16" s="1"/>
  <c r="I124" i="16" s="1"/>
  <c r="D125" i="16" s="1"/>
  <c r="E282" i="16"/>
  <c r="T371" i="16" l="1"/>
  <c r="U371" i="16" s="1"/>
  <c r="P372" i="16" s="1"/>
  <c r="M124" i="16"/>
  <c r="E283" i="16"/>
  <c r="S372" i="16" l="1"/>
  <c r="R372" i="16"/>
  <c r="T372" i="16" s="1"/>
  <c r="U372" i="16" s="1"/>
  <c r="P373" i="16" s="1"/>
  <c r="G125" i="16"/>
  <c r="F125" i="16"/>
  <c r="H125" i="16" s="1"/>
  <c r="I125" i="16" s="1"/>
  <c r="D126" i="16" s="1"/>
  <c r="E284" i="16"/>
  <c r="S373" i="16" l="1"/>
  <c r="R373" i="16"/>
  <c r="T373" i="16" s="1"/>
  <c r="U373" i="16" s="1"/>
  <c r="P374" i="16" s="1"/>
  <c r="M125" i="16"/>
  <c r="E285" i="16"/>
  <c r="S374" i="16" l="1"/>
  <c r="R374" i="16"/>
  <c r="T374" i="16" s="1"/>
  <c r="U374" i="16" s="1"/>
  <c r="P375" i="16" s="1"/>
  <c r="F126" i="16"/>
  <c r="G126" i="16"/>
  <c r="E286" i="16"/>
  <c r="R375" i="16" l="1"/>
  <c r="S375" i="16"/>
  <c r="H126" i="16"/>
  <c r="I126" i="16" s="1"/>
  <c r="D127" i="16" s="1"/>
  <c r="E287" i="16"/>
  <c r="T375" i="16" l="1"/>
  <c r="U375" i="16" s="1"/>
  <c r="P376" i="16" s="1"/>
  <c r="M126" i="16"/>
  <c r="E288" i="16"/>
  <c r="S376" i="16" l="1"/>
  <c r="R376" i="16"/>
  <c r="T376" i="16" s="1"/>
  <c r="U376" i="16" s="1"/>
  <c r="P377" i="16" s="1"/>
  <c r="G127" i="16"/>
  <c r="F127" i="16"/>
  <c r="H127" i="16" s="1"/>
  <c r="I127" i="16" s="1"/>
  <c r="D128" i="16" s="1"/>
  <c r="E289" i="16"/>
  <c r="R377" i="16" l="1"/>
  <c r="S377" i="16"/>
  <c r="M127" i="16"/>
  <c r="E290" i="16"/>
  <c r="T377" i="16" l="1"/>
  <c r="U377" i="16" s="1"/>
  <c r="P378" i="16" s="1"/>
  <c r="G128" i="16"/>
  <c r="F128" i="16"/>
  <c r="H128" i="16" s="1"/>
  <c r="I128" i="16" s="1"/>
  <c r="D129" i="16" s="1"/>
  <c r="E291" i="16"/>
  <c r="R378" i="16" l="1"/>
  <c r="S378" i="16"/>
  <c r="M128" i="16"/>
  <c r="E292" i="16"/>
  <c r="T378" i="16" l="1"/>
  <c r="U378" i="16" s="1"/>
  <c r="P379" i="16" s="1"/>
  <c r="F129" i="16"/>
  <c r="H129" i="16" s="1"/>
  <c r="I129" i="16" s="1"/>
  <c r="D130" i="16" s="1"/>
  <c r="G129" i="16"/>
  <c r="E293" i="16"/>
  <c r="S379" i="16" l="1"/>
  <c r="R379" i="16"/>
  <c r="T379" i="16" s="1"/>
  <c r="U379" i="16" s="1"/>
  <c r="P380" i="16" s="1"/>
  <c r="M129" i="16"/>
  <c r="E294" i="16"/>
  <c r="S380" i="16" l="1"/>
  <c r="R380" i="16"/>
  <c r="T380" i="16" s="1"/>
  <c r="U380" i="16" s="1"/>
  <c r="P381" i="16" s="1"/>
  <c r="F130" i="16"/>
  <c r="G130" i="16"/>
  <c r="E295" i="16"/>
  <c r="S381" i="16" l="1"/>
  <c r="R381" i="16"/>
  <c r="T381" i="16" s="1"/>
  <c r="U381" i="16" s="1"/>
  <c r="P382" i="16" s="1"/>
  <c r="H130" i="16"/>
  <c r="I130" i="16" s="1"/>
  <c r="D131" i="16" s="1"/>
  <c r="E296" i="16"/>
  <c r="S382" i="16" l="1"/>
  <c r="R382" i="16"/>
  <c r="T382" i="16" s="1"/>
  <c r="U382" i="16" s="1"/>
  <c r="P383" i="16" s="1"/>
  <c r="M130" i="16"/>
  <c r="E297" i="16"/>
  <c r="S383" i="16" l="1"/>
  <c r="R383" i="16"/>
  <c r="T383" i="16" s="1"/>
  <c r="U383" i="16" s="1"/>
  <c r="P384" i="16" s="1"/>
  <c r="G131" i="16"/>
  <c r="F131" i="16"/>
  <c r="H131" i="16" s="1"/>
  <c r="I131" i="16" s="1"/>
  <c r="D132" i="16" s="1"/>
  <c r="E298" i="16"/>
  <c r="S384" i="16" l="1"/>
  <c r="R384" i="16"/>
  <c r="T384" i="16" s="1"/>
  <c r="U384" i="16" s="1"/>
  <c r="P385" i="16" s="1"/>
  <c r="M131" i="16"/>
  <c r="E299" i="16"/>
  <c r="R385" i="16" l="1"/>
  <c r="S385" i="16"/>
  <c r="G132" i="16"/>
  <c r="F132" i="16"/>
  <c r="H132" i="16" s="1"/>
  <c r="I132" i="16" s="1"/>
  <c r="D133" i="16" s="1"/>
  <c r="E300" i="16"/>
  <c r="T385" i="16" l="1"/>
  <c r="U385" i="16" s="1"/>
  <c r="P386" i="16" s="1"/>
  <c r="M132" i="16"/>
  <c r="E301" i="16"/>
  <c r="S386" i="16" l="1"/>
  <c r="R386" i="16"/>
  <c r="T386" i="16" s="1"/>
  <c r="U386" i="16" s="1"/>
  <c r="P387" i="16" s="1"/>
  <c r="G133" i="16"/>
  <c r="F133" i="16"/>
  <c r="H133" i="16" s="1"/>
  <c r="I133" i="16" s="1"/>
  <c r="E302" i="16"/>
  <c r="R387" i="16" l="1"/>
  <c r="S387" i="16"/>
  <c r="M133" i="16"/>
  <c r="M9" i="16"/>
  <c r="Q7" i="16" s="1"/>
  <c r="E303" i="16"/>
  <c r="T387" i="16" l="1"/>
  <c r="U387" i="16" s="1"/>
  <c r="P388" i="16" s="1"/>
  <c r="Q10" i="16"/>
  <c r="F134" i="16"/>
  <c r="G134" i="16"/>
  <c r="E304" i="16"/>
  <c r="S388" i="16" l="1"/>
  <c r="R388" i="16"/>
  <c r="T388" i="16" s="1"/>
  <c r="U388" i="16" s="1"/>
  <c r="P389" i="16" s="1"/>
  <c r="H134" i="16"/>
  <c r="I134" i="16" s="1"/>
  <c r="E305" i="16"/>
  <c r="S389" i="16" l="1"/>
  <c r="R389" i="16"/>
  <c r="T389" i="16" s="1"/>
  <c r="U389" i="16" s="1"/>
  <c r="P390" i="16" s="1"/>
  <c r="M134" i="16"/>
  <c r="E306" i="16"/>
  <c r="R390" i="16" l="1"/>
  <c r="S390" i="16"/>
  <c r="G135" i="16"/>
  <c r="F135" i="16"/>
  <c r="H135" i="16" s="1"/>
  <c r="I135" i="16" s="1"/>
  <c r="E307" i="16"/>
  <c r="T390" i="16" l="1"/>
  <c r="U390" i="16" s="1"/>
  <c r="P391" i="16" s="1"/>
  <c r="M135" i="16"/>
  <c r="E308" i="16"/>
  <c r="S391" i="16" l="1"/>
  <c r="R391" i="16"/>
  <c r="T391" i="16" s="1"/>
  <c r="U391" i="16" s="1"/>
  <c r="P392" i="16" s="1"/>
  <c r="F136" i="16"/>
  <c r="G136" i="16"/>
  <c r="E309" i="16"/>
  <c r="S392" i="16" l="1"/>
  <c r="R392" i="16"/>
  <c r="T392" i="16" s="1"/>
  <c r="U392" i="16" s="1"/>
  <c r="P393" i="16" s="1"/>
  <c r="H136" i="16"/>
  <c r="I136" i="16" s="1"/>
  <c r="M136" i="16"/>
  <c r="E310" i="16"/>
  <c r="S393" i="16" l="1"/>
  <c r="R393" i="16"/>
  <c r="T393" i="16" s="1"/>
  <c r="U393" i="16" s="1"/>
  <c r="P394" i="16" s="1"/>
  <c r="G137" i="16"/>
  <c r="F137" i="16"/>
  <c r="H137" i="16" s="1"/>
  <c r="I137" i="16" s="1"/>
  <c r="E311" i="16"/>
  <c r="S394" i="16" l="1"/>
  <c r="R394" i="16"/>
  <c r="T394" i="16" s="1"/>
  <c r="U394" i="16" s="1"/>
  <c r="P395" i="16" s="1"/>
  <c r="M137" i="16"/>
  <c r="E312" i="16"/>
  <c r="S395" i="16" l="1"/>
  <c r="R395" i="16"/>
  <c r="T395" i="16" s="1"/>
  <c r="U395" i="16" s="1"/>
  <c r="P396" i="16" s="1"/>
  <c r="F138" i="16"/>
  <c r="H138" i="16" s="1"/>
  <c r="I138" i="16" s="1"/>
  <c r="G138" i="16"/>
  <c r="E313" i="16"/>
  <c r="S396" i="16" l="1"/>
  <c r="R396" i="16"/>
  <c r="T396" i="16" s="1"/>
  <c r="U396" i="16" s="1"/>
  <c r="P397" i="16" s="1"/>
  <c r="M138" i="16"/>
  <c r="E314" i="16"/>
  <c r="S397" i="16" l="1"/>
  <c r="R397" i="16"/>
  <c r="T397" i="16" s="1"/>
  <c r="U397" i="16" s="1"/>
  <c r="P398" i="16" s="1"/>
  <c r="F139" i="16"/>
  <c r="G139" i="16"/>
  <c r="E315" i="16"/>
  <c r="R398" i="16" l="1"/>
  <c r="S398" i="16"/>
  <c r="H139" i="16"/>
  <c r="I139" i="16" s="1"/>
  <c r="M139" i="16"/>
  <c r="E316" i="16"/>
  <c r="T398" i="16" l="1"/>
  <c r="U398" i="16" s="1"/>
  <c r="P399" i="16" s="1"/>
  <c r="G140" i="16"/>
  <c r="F140" i="16"/>
  <c r="H140" i="16" s="1"/>
  <c r="I140" i="16" s="1"/>
  <c r="E317" i="16"/>
  <c r="S399" i="16" l="1"/>
  <c r="R399" i="16"/>
  <c r="T399" i="16" s="1"/>
  <c r="U399" i="16" s="1"/>
  <c r="P400" i="16" s="1"/>
  <c r="M140" i="16"/>
  <c r="E318" i="16"/>
  <c r="R400" i="16" l="1"/>
  <c r="S400" i="16"/>
  <c r="F141" i="16"/>
  <c r="G141" i="16"/>
  <c r="E319" i="16"/>
  <c r="T400" i="16" l="1"/>
  <c r="U400" i="16" s="1"/>
  <c r="P401" i="16" s="1"/>
  <c r="H141" i="16"/>
  <c r="I141" i="16" s="1"/>
  <c r="M141" i="16"/>
  <c r="E320" i="16"/>
  <c r="R401" i="16" l="1"/>
  <c r="S401" i="16"/>
  <c r="T401" i="16" s="1"/>
  <c r="U401" i="16" s="1"/>
  <c r="P402" i="16" s="1"/>
  <c r="G142" i="16"/>
  <c r="F142" i="16"/>
  <c r="H142" i="16" s="1"/>
  <c r="I142" i="16" s="1"/>
  <c r="E321" i="16"/>
  <c r="S402" i="16" l="1"/>
  <c r="R402" i="16"/>
  <c r="T402" i="16" s="1"/>
  <c r="U402" i="16" s="1"/>
  <c r="P403" i="16" s="1"/>
  <c r="M142" i="16"/>
  <c r="E322" i="16"/>
  <c r="R403" i="16" l="1"/>
  <c r="S403" i="16"/>
  <c r="G143" i="16"/>
  <c r="F143" i="16"/>
  <c r="H143" i="16" s="1"/>
  <c r="I143" i="16" s="1"/>
  <c r="E323" i="16"/>
  <c r="T403" i="16" l="1"/>
  <c r="U403" i="16" s="1"/>
  <c r="P404" i="16" s="1"/>
  <c r="M143" i="16"/>
  <c r="E324" i="16"/>
  <c r="S404" i="16" l="1"/>
  <c r="R404" i="16"/>
  <c r="T404" i="16" s="1"/>
  <c r="U404" i="16" s="1"/>
  <c r="P405" i="16" s="1"/>
  <c r="F144" i="16"/>
  <c r="G144" i="16"/>
  <c r="E325" i="16"/>
  <c r="R405" i="16" l="1"/>
  <c r="S405" i="16"/>
  <c r="H144" i="16"/>
  <c r="I144" i="16" s="1"/>
  <c r="M144" i="16"/>
  <c r="E326" i="16"/>
  <c r="T405" i="16" l="1"/>
  <c r="U405" i="16" s="1"/>
  <c r="P406" i="16" s="1"/>
  <c r="G145" i="16"/>
  <c r="F145" i="16"/>
  <c r="H145" i="16" s="1"/>
  <c r="I145" i="16" s="1"/>
  <c r="E327" i="16"/>
  <c r="R406" i="16" l="1"/>
  <c r="S406" i="16"/>
  <c r="M145" i="16"/>
  <c r="E328" i="16"/>
  <c r="T406" i="16" l="1"/>
  <c r="U406" i="16" s="1"/>
  <c r="P407" i="16" s="1"/>
  <c r="G146" i="16"/>
  <c r="F146" i="16"/>
  <c r="H146" i="16" s="1"/>
  <c r="I146" i="16" s="1"/>
  <c r="E329" i="16"/>
  <c r="R407" i="16" l="1"/>
  <c r="S407" i="16"/>
  <c r="M146" i="16"/>
  <c r="E330" i="16"/>
  <c r="T407" i="16" l="1"/>
  <c r="U407" i="16" s="1"/>
  <c r="P408" i="16" s="1"/>
  <c r="G147" i="16"/>
  <c r="F147" i="16"/>
  <c r="H147" i="16" s="1"/>
  <c r="I147" i="16" s="1"/>
  <c r="E331" i="16"/>
  <c r="S408" i="16" l="1"/>
  <c r="R408" i="16"/>
  <c r="T408" i="16" s="1"/>
  <c r="U408" i="16" s="1"/>
  <c r="P409" i="16" s="1"/>
  <c r="M147" i="16"/>
  <c r="E332" i="16"/>
  <c r="S409" i="16" l="1"/>
  <c r="R409" i="16"/>
  <c r="T409" i="16" s="1"/>
  <c r="U409" i="16" s="1"/>
  <c r="P410" i="16" s="1"/>
  <c r="G148" i="16"/>
  <c r="F148" i="16"/>
  <c r="H148" i="16" s="1"/>
  <c r="I148" i="16" s="1"/>
  <c r="E333" i="16"/>
  <c r="S410" i="16" l="1"/>
  <c r="R410" i="16"/>
  <c r="T410" i="16" s="1"/>
  <c r="U410" i="16" s="1"/>
  <c r="P411" i="16" s="1"/>
  <c r="M148" i="16"/>
  <c r="E334" i="16"/>
  <c r="S411" i="16" l="1"/>
  <c r="R411" i="16"/>
  <c r="T411" i="16" s="1"/>
  <c r="U411" i="16" s="1"/>
  <c r="P412" i="16" s="1"/>
  <c r="G149" i="16"/>
  <c r="F149" i="16"/>
  <c r="H149" i="16" s="1"/>
  <c r="I149" i="16" s="1"/>
  <c r="E335" i="16"/>
  <c r="S412" i="16" l="1"/>
  <c r="R412" i="16"/>
  <c r="T412" i="16" s="1"/>
  <c r="U412" i="16" s="1"/>
  <c r="P413" i="16" s="1"/>
  <c r="M149" i="16"/>
  <c r="E336" i="16"/>
  <c r="R413" i="16" l="1"/>
  <c r="S413" i="16"/>
  <c r="T413" i="16" s="1"/>
  <c r="U413" i="16" s="1"/>
  <c r="P414" i="16" s="1"/>
  <c r="G150" i="16"/>
  <c r="F150" i="16"/>
  <c r="H150" i="16" s="1"/>
  <c r="I150" i="16" s="1"/>
  <c r="E337" i="16"/>
  <c r="R414" i="16" l="1"/>
  <c r="S414" i="16"/>
  <c r="T414" i="16" s="1"/>
  <c r="U414" i="16" s="1"/>
  <c r="P415" i="16" s="1"/>
  <c r="M150" i="16"/>
  <c r="E338" i="16"/>
  <c r="S415" i="16" l="1"/>
  <c r="R415" i="16"/>
  <c r="T415" i="16" s="1"/>
  <c r="U415" i="16" s="1"/>
  <c r="P416" i="16" s="1"/>
  <c r="G151" i="16"/>
  <c r="F151" i="16"/>
  <c r="H151" i="16" s="1"/>
  <c r="I151" i="16" s="1"/>
  <c r="E339" i="16"/>
  <c r="R416" i="16" l="1"/>
  <c r="S416" i="16"/>
  <c r="M151" i="16"/>
  <c r="E340" i="16"/>
  <c r="T416" i="16" l="1"/>
  <c r="U416" i="16" s="1"/>
  <c r="P417" i="16" s="1"/>
  <c r="R417" i="16" s="1"/>
  <c r="S417" i="16"/>
  <c r="G152" i="16"/>
  <c r="F152" i="16"/>
  <c r="H152" i="16" s="1"/>
  <c r="I152" i="16" s="1"/>
  <c r="E341" i="16"/>
  <c r="T417" i="16" l="1"/>
  <c r="U417" i="16" s="1"/>
  <c r="P418" i="16" s="1"/>
  <c r="M152" i="16"/>
  <c r="E342" i="16"/>
  <c r="R418" i="16" l="1"/>
  <c r="T418" i="16" s="1"/>
  <c r="U418" i="16" s="1"/>
  <c r="P419" i="16" s="1"/>
  <c r="S418" i="16"/>
  <c r="G153" i="16"/>
  <c r="F153" i="16"/>
  <c r="H153" i="16" s="1"/>
  <c r="I153" i="16" s="1"/>
  <c r="E343" i="16"/>
  <c r="R419" i="16" l="1"/>
  <c r="S419" i="16"/>
  <c r="M153" i="16"/>
  <c r="E344" i="16"/>
  <c r="T419" i="16" l="1"/>
  <c r="U419" i="16" s="1"/>
  <c r="P420" i="16" s="1"/>
  <c r="R420" i="16" s="1"/>
  <c r="T420" i="16" s="1"/>
  <c r="U420" i="16" s="1"/>
  <c r="P421" i="16" s="1"/>
  <c r="S420" i="16"/>
  <c r="G154" i="16"/>
  <c r="F154" i="16"/>
  <c r="H154" i="16" s="1"/>
  <c r="I154" i="16" s="1"/>
  <c r="E345" i="16"/>
  <c r="R421" i="16" l="1"/>
  <c r="S421" i="16"/>
  <c r="M154" i="16"/>
  <c r="E346" i="16"/>
  <c r="T421" i="16" l="1"/>
  <c r="U421" i="16" s="1"/>
  <c r="P422" i="16" s="1"/>
  <c r="G155" i="16"/>
  <c r="F155" i="16"/>
  <c r="H155" i="16" s="1"/>
  <c r="I155" i="16" s="1"/>
  <c r="E347" i="16"/>
  <c r="R422" i="16" l="1"/>
  <c r="S422" i="16"/>
  <c r="M155" i="16"/>
  <c r="E348" i="16"/>
  <c r="T422" i="16" l="1"/>
  <c r="U422" i="16" s="1"/>
  <c r="P423" i="16" s="1"/>
  <c r="G156" i="16"/>
  <c r="F156" i="16"/>
  <c r="H156" i="16" s="1"/>
  <c r="I156" i="16" s="1"/>
  <c r="E349" i="16"/>
  <c r="S423" i="16" l="1"/>
  <c r="R423" i="16"/>
  <c r="T423" i="16" s="1"/>
  <c r="U423" i="16" s="1"/>
  <c r="P424" i="16" s="1"/>
  <c r="M156" i="16"/>
  <c r="E350" i="16"/>
  <c r="S424" i="16" l="1"/>
  <c r="R424" i="16"/>
  <c r="T424" i="16" s="1"/>
  <c r="U424" i="16" s="1"/>
  <c r="P425" i="16" s="1"/>
  <c r="G157" i="16"/>
  <c r="F157" i="16"/>
  <c r="H157" i="16" s="1"/>
  <c r="I157" i="16" s="1"/>
  <c r="E351" i="16"/>
  <c r="S425" i="16" l="1"/>
  <c r="R425" i="16"/>
  <c r="M157" i="16"/>
  <c r="E352" i="16"/>
  <c r="T425" i="16" l="1"/>
  <c r="U425" i="16" s="1"/>
  <c r="P426" i="16" s="1"/>
  <c r="G158" i="16"/>
  <c r="F158" i="16"/>
  <c r="H158" i="16" s="1"/>
  <c r="I158" i="16" s="1"/>
  <c r="E353" i="16"/>
  <c r="R426" i="16" l="1"/>
  <c r="S426" i="16"/>
  <c r="M158" i="16"/>
  <c r="E354" i="16"/>
  <c r="T426" i="16" l="1"/>
  <c r="U426" i="16" s="1"/>
  <c r="P427" i="16" s="1"/>
  <c r="G159" i="16"/>
  <c r="F159" i="16"/>
  <c r="H159" i="16" s="1"/>
  <c r="I159" i="16" s="1"/>
  <c r="E355" i="16"/>
  <c r="S427" i="16" l="1"/>
  <c r="R427" i="16"/>
  <c r="T427" i="16" s="1"/>
  <c r="U427" i="16" s="1"/>
  <c r="P428" i="16" s="1"/>
  <c r="M159" i="16"/>
  <c r="E356" i="16"/>
  <c r="S428" i="16" l="1"/>
  <c r="R428" i="16"/>
  <c r="T428" i="16" s="1"/>
  <c r="U428" i="16" s="1"/>
  <c r="P429" i="16" s="1"/>
  <c r="G160" i="16"/>
  <c r="F160" i="16"/>
  <c r="H160" i="16" s="1"/>
  <c r="I160" i="16" s="1"/>
  <c r="E357" i="16"/>
  <c r="S429" i="16" l="1"/>
  <c r="R429" i="16"/>
  <c r="T429" i="16" s="1"/>
  <c r="U429" i="16" s="1"/>
  <c r="P430" i="16" s="1"/>
  <c r="M160" i="16"/>
  <c r="E358" i="16"/>
  <c r="S430" i="16" l="1"/>
  <c r="R430" i="16"/>
  <c r="T430" i="16" s="1"/>
  <c r="U430" i="16" s="1"/>
  <c r="P431" i="16" s="1"/>
  <c r="G161" i="16"/>
  <c r="F161" i="16"/>
  <c r="H161" i="16" s="1"/>
  <c r="I161" i="16" s="1"/>
  <c r="E359" i="16"/>
  <c r="R431" i="16" l="1"/>
  <c r="S431" i="16"/>
  <c r="M161" i="16"/>
  <c r="E360" i="16"/>
  <c r="T431" i="16" l="1"/>
  <c r="U431" i="16" s="1"/>
  <c r="P432" i="16" s="1"/>
  <c r="G162" i="16"/>
  <c r="F162" i="16"/>
  <c r="H162" i="16" s="1"/>
  <c r="I162" i="16" s="1"/>
  <c r="E361" i="16"/>
  <c r="R432" i="16" l="1"/>
  <c r="T432" i="16" s="1"/>
  <c r="U432" i="16" s="1"/>
  <c r="P433" i="16" s="1"/>
  <c r="S432" i="16"/>
  <c r="M162" i="16"/>
  <c r="E362" i="16"/>
  <c r="S433" i="16" l="1"/>
  <c r="R433" i="16"/>
  <c r="T433" i="16" s="1"/>
  <c r="U433" i="16" s="1"/>
  <c r="P434" i="16" s="1"/>
  <c r="G163" i="16"/>
  <c r="F163" i="16"/>
  <c r="H163" i="16" s="1"/>
  <c r="I163" i="16" s="1"/>
  <c r="E363" i="16"/>
  <c r="R434" i="16" l="1"/>
  <c r="S434" i="16"/>
  <c r="M163" i="16"/>
  <c r="E364" i="16"/>
  <c r="T434" i="16" l="1"/>
  <c r="U434" i="16" s="1"/>
  <c r="P435" i="16" s="1"/>
  <c r="G164" i="16"/>
  <c r="F164" i="16"/>
  <c r="H164" i="16" s="1"/>
  <c r="I164" i="16" s="1"/>
  <c r="E365" i="16"/>
  <c r="S435" i="16" l="1"/>
  <c r="R435" i="16"/>
  <c r="T435" i="16" s="1"/>
  <c r="U435" i="16" s="1"/>
  <c r="P436" i="16" s="1"/>
  <c r="M164" i="16"/>
  <c r="E366" i="16"/>
  <c r="R436" i="16" l="1"/>
  <c r="S436" i="16"/>
  <c r="G165" i="16"/>
  <c r="F165" i="16"/>
  <c r="H165" i="16" s="1"/>
  <c r="I165" i="16" s="1"/>
  <c r="E367" i="16"/>
  <c r="T436" i="16" l="1"/>
  <c r="U436" i="16" s="1"/>
  <c r="P437" i="16" s="1"/>
  <c r="M165" i="16"/>
  <c r="E368" i="16"/>
  <c r="S437" i="16" l="1"/>
  <c r="R437" i="16"/>
  <c r="T437" i="16" s="1"/>
  <c r="U437" i="16" s="1"/>
  <c r="P438" i="16" s="1"/>
  <c r="G166" i="16"/>
  <c r="F166" i="16"/>
  <c r="H166" i="16" s="1"/>
  <c r="I166" i="16" s="1"/>
  <c r="E369" i="16"/>
  <c r="S438" i="16" l="1"/>
  <c r="R438" i="16"/>
  <c r="T438" i="16" s="1"/>
  <c r="U438" i="16" s="1"/>
  <c r="P439" i="16" s="1"/>
  <c r="M166" i="16"/>
  <c r="E370" i="16"/>
  <c r="R439" i="16" l="1"/>
  <c r="S439" i="16"/>
  <c r="G167" i="16"/>
  <c r="F167" i="16"/>
  <c r="H167" i="16" s="1"/>
  <c r="I167" i="16" s="1"/>
  <c r="E371" i="16"/>
  <c r="T439" i="16" l="1"/>
  <c r="U439" i="16" s="1"/>
  <c r="P440" i="16" s="1"/>
  <c r="M167" i="16"/>
  <c r="E372" i="16"/>
  <c r="R440" i="16" l="1"/>
  <c r="S440" i="16"/>
  <c r="G168" i="16"/>
  <c r="F168" i="16"/>
  <c r="H168" i="16" s="1"/>
  <c r="I168" i="16" s="1"/>
  <c r="T440" i="16" l="1"/>
  <c r="U440" i="16" s="1"/>
  <c r="P441" i="16" s="1"/>
  <c r="M168" i="16"/>
  <c r="S441" i="16" l="1"/>
  <c r="R441" i="16"/>
  <c r="T441" i="16" s="1"/>
  <c r="U441" i="16" s="1"/>
  <c r="P442" i="16" s="1"/>
  <c r="G169" i="16"/>
  <c r="F169" i="16"/>
  <c r="H169" i="16" s="1"/>
  <c r="I169" i="16" s="1"/>
  <c r="S442" i="16" l="1"/>
  <c r="R442" i="16"/>
  <c r="T442" i="16" s="1"/>
  <c r="U442" i="16" s="1"/>
  <c r="P443" i="16" s="1"/>
  <c r="M169" i="16"/>
  <c r="S443" i="16" l="1"/>
  <c r="R443" i="16"/>
  <c r="T443" i="16" s="1"/>
  <c r="U443" i="16" s="1"/>
  <c r="P444" i="16" s="1"/>
  <c r="G170" i="16"/>
  <c r="F170" i="16"/>
  <c r="H170" i="16" s="1"/>
  <c r="I170" i="16" s="1"/>
  <c r="S444" i="16" l="1"/>
  <c r="R444" i="16"/>
  <c r="T444" i="16" s="1"/>
  <c r="U444" i="16" s="1"/>
  <c r="P445" i="16" s="1"/>
  <c r="M170" i="16"/>
  <c r="S445" i="16" l="1"/>
  <c r="R445" i="16"/>
  <c r="T445" i="16" s="1"/>
  <c r="U445" i="16" s="1"/>
  <c r="P446" i="16" s="1"/>
  <c r="G171" i="16"/>
  <c r="F171" i="16"/>
  <c r="H171" i="16" s="1"/>
  <c r="I171" i="16" s="1"/>
  <c r="R446" i="16" l="1"/>
  <c r="T446" i="16" s="1"/>
  <c r="U446" i="16" s="1"/>
  <c r="P447" i="16" s="1"/>
  <c r="S446" i="16"/>
  <c r="M171" i="16"/>
  <c r="S447" i="16" l="1"/>
  <c r="R447" i="16"/>
  <c r="T447" i="16" s="1"/>
  <c r="U447" i="16" s="1"/>
  <c r="P448" i="16" s="1"/>
  <c r="G172" i="16"/>
  <c r="F172" i="16"/>
  <c r="H172" i="16" s="1"/>
  <c r="I172" i="16" s="1"/>
  <c r="R448" i="16" l="1"/>
  <c r="T448" i="16" s="1"/>
  <c r="U448" i="16" s="1"/>
  <c r="P449" i="16" s="1"/>
  <c r="S448" i="16"/>
  <c r="M172" i="16"/>
  <c r="R449" i="16" l="1"/>
  <c r="S449" i="16"/>
  <c r="G173" i="16"/>
  <c r="F173" i="16"/>
  <c r="H173" i="16" s="1"/>
  <c r="I173" i="16" s="1"/>
  <c r="T449" i="16" l="1"/>
  <c r="U449" i="16" s="1"/>
  <c r="P450" i="16" s="1"/>
  <c r="S450" i="16" s="1"/>
  <c r="R450" i="16"/>
  <c r="M173" i="16"/>
  <c r="T450" i="16" l="1"/>
  <c r="U450" i="16" s="1"/>
  <c r="P451" i="16" s="1"/>
  <c r="S451" i="16" s="1"/>
  <c r="R451" i="16"/>
  <c r="G174" i="16"/>
  <c r="F174" i="16"/>
  <c r="H174" i="16" s="1"/>
  <c r="I174" i="16" s="1"/>
  <c r="T451" i="16" l="1"/>
  <c r="U451" i="16" s="1"/>
  <c r="P452" i="16" s="1"/>
  <c r="R452" i="16"/>
  <c r="S452" i="16"/>
  <c r="M174" i="16"/>
  <c r="T452" i="16" l="1"/>
  <c r="U452" i="16" s="1"/>
  <c r="P453" i="16" s="1"/>
  <c r="G175" i="16"/>
  <c r="F175" i="16"/>
  <c r="H175" i="16" s="1"/>
  <c r="I175" i="16" s="1"/>
  <c r="R453" i="16" l="1"/>
  <c r="S453" i="16"/>
  <c r="M175" i="16"/>
  <c r="T453" i="16" l="1"/>
  <c r="U453" i="16" s="1"/>
  <c r="P454" i="16" s="1"/>
  <c r="G176" i="16"/>
  <c r="F176" i="16"/>
  <c r="H176" i="16" s="1"/>
  <c r="I176" i="16" s="1"/>
  <c r="R454" i="16" l="1"/>
  <c r="S454" i="16"/>
  <c r="M176" i="16"/>
  <c r="T454" i="16" l="1"/>
  <c r="U454" i="16" s="1"/>
  <c r="P455" i="16" s="1"/>
  <c r="F177" i="16"/>
  <c r="H177" i="16" s="1"/>
  <c r="I177" i="16" s="1"/>
  <c r="G177" i="16"/>
  <c r="R455" i="16" l="1"/>
  <c r="S455" i="16"/>
  <c r="M177" i="16"/>
  <c r="T455" i="16" l="1"/>
  <c r="U455" i="16" s="1"/>
  <c r="P456" i="16" s="1"/>
  <c r="F178" i="16"/>
  <c r="H178" i="16" s="1"/>
  <c r="I178" i="16" s="1"/>
  <c r="G178" i="16"/>
  <c r="S456" i="16" l="1"/>
  <c r="R456" i="16"/>
  <c r="T456" i="16" s="1"/>
  <c r="U456" i="16" s="1"/>
  <c r="P457" i="16" s="1"/>
  <c r="M178" i="16"/>
  <c r="S457" i="16" l="1"/>
  <c r="R457" i="16"/>
  <c r="T457" i="16" s="1"/>
  <c r="U457" i="16" s="1"/>
  <c r="P458" i="16" s="1"/>
  <c r="F179" i="16"/>
  <c r="G179" i="16"/>
  <c r="S458" i="16" l="1"/>
  <c r="R458" i="16"/>
  <c r="T458" i="16" s="1"/>
  <c r="U458" i="16" s="1"/>
  <c r="P459" i="16" s="1"/>
  <c r="H179" i="16"/>
  <c r="I179" i="16" s="1"/>
  <c r="M179" i="16"/>
  <c r="R459" i="16" l="1"/>
  <c r="S459" i="16"/>
  <c r="G180" i="16"/>
  <c r="F180" i="16"/>
  <c r="H180" i="16" s="1"/>
  <c r="I180" i="16" s="1"/>
  <c r="T459" i="16" l="1"/>
  <c r="U459" i="16" s="1"/>
  <c r="P460" i="16" s="1"/>
  <c r="M180" i="16"/>
  <c r="S460" i="16" l="1"/>
  <c r="R460" i="16"/>
  <c r="T460" i="16" s="1"/>
  <c r="U460" i="16" s="1"/>
  <c r="P461" i="16" s="1"/>
  <c r="G181" i="16"/>
  <c r="F181" i="16"/>
  <c r="H181" i="16" s="1"/>
  <c r="I181" i="16" s="1"/>
  <c r="S461" i="16" l="1"/>
  <c r="R461" i="16"/>
  <c r="T461" i="16" s="1"/>
  <c r="U461" i="16" s="1"/>
  <c r="P462" i="16" s="1"/>
  <c r="M181" i="16"/>
  <c r="S462" i="16" l="1"/>
  <c r="R462" i="16"/>
  <c r="T462" i="16" s="1"/>
  <c r="U462" i="16" s="1"/>
  <c r="P463" i="16" s="1"/>
  <c r="G182" i="16"/>
  <c r="F182" i="16"/>
  <c r="H182" i="16" s="1"/>
  <c r="I182" i="16" s="1"/>
  <c r="S463" i="16" l="1"/>
  <c r="R463" i="16"/>
  <c r="T463" i="16" s="1"/>
  <c r="U463" i="16" s="1"/>
  <c r="P464" i="16" s="1"/>
  <c r="M182" i="16"/>
  <c r="R464" i="16" l="1"/>
  <c r="S464" i="16"/>
  <c r="G183" i="16"/>
  <c r="F183" i="16"/>
  <c r="H183" i="16" s="1"/>
  <c r="I183" i="16" s="1"/>
  <c r="T464" i="16" l="1"/>
  <c r="U464" i="16" s="1"/>
  <c r="P465" i="16" s="1"/>
  <c r="M183" i="16"/>
  <c r="R465" i="16" l="1"/>
  <c r="S465" i="16"/>
  <c r="F184" i="16"/>
  <c r="G184" i="16"/>
  <c r="T465" i="16" l="1"/>
  <c r="U465" i="16" s="1"/>
  <c r="P466" i="16" s="1"/>
  <c r="H184" i="16"/>
  <c r="I184" i="16" s="1"/>
  <c r="M184" i="16"/>
  <c r="S466" i="16" l="1"/>
  <c r="R466" i="16"/>
  <c r="T466" i="16" s="1"/>
  <c r="U466" i="16" s="1"/>
  <c r="P467" i="16" s="1"/>
  <c r="F185" i="16"/>
  <c r="H185" i="16" s="1"/>
  <c r="I185" i="16" s="1"/>
  <c r="G185" i="16"/>
  <c r="R467" i="16" l="1"/>
  <c r="T467" i="16" s="1"/>
  <c r="U467" i="16" s="1"/>
  <c r="P468" i="16" s="1"/>
  <c r="S467" i="16"/>
  <c r="M185" i="16"/>
  <c r="R468" i="16" l="1"/>
  <c r="T468" i="16" s="1"/>
  <c r="U468" i="16" s="1"/>
  <c r="P469" i="16" s="1"/>
  <c r="S468" i="16"/>
  <c r="F186" i="16"/>
  <c r="H186" i="16" s="1"/>
  <c r="I186" i="16" s="1"/>
  <c r="G186" i="16"/>
  <c r="R469" i="16" l="1"/>
  <c r="T469" i="16" s="1"/>
  <c r="U469" i="16" s="1"/>
  <c r="P470" i="16" s="1"/>
  <c r="S469" i="16"/>
  <c r="M186" i="16"/>
  <c r="R470" i="16" l="1"/>
  <c r="T470" i="16" s="1"/>
  <c r="U470" i="16" s="1"/>
  <c r="P471" i="16" s="1"/>
  <c r="S470" i="16"/>
  <c r="G187" i="16"/>
  <c r="F187" i="16"/>
  <c r="H187" i="16" s="1"/>
  <c r="I187" i="16" s="1"/>
  <c r="R471" i="16" l="1"/>
  <c r="S471" i="16"/>
  <c r="M187" i="16"/>
  <c r="T471" i="16" l="1"/>
  <c r="U471" i="16" s="1"/>
  <c r="P472" i="16" s="1"/>
  <c r="F188" i="16"/>
  <c r="H188" i="16" s="1"/>
  <c r="I188" i="16" s="1"/>
  <c r="G188" i="16"/>
  <c r="S472" i="16" l="1"/>
  <c r="R472" i="16"/>
  <c r="T472" i="16" s="1"/>
  <c r="U472" i="16" s="1"/>
  <c r="P473" i="16" s="1"/>
  <c r="M188" i="16"/>
  <c r="S473" i="16" l="1"/>
  <c r="R473" i="16"/>
  <c r="T473" i="16" s="1"/>
  <c r="U473" i="16" s="1"/>
  <c r="P474" i="16" s="1"/>
  <c r="F189" i="16"/>
  <c r="H189" i="16" s="1"/>
  <c r="I189" i="16" s="1"/>
  <c r="G189" i="16"/>
  <c r="S474" i="16" l="1"/>
  <c r="R474" i="16"/>
  <c r="T474" i="16" s="1"/>
  <c r="U474" i="16" s="1"/>
  <c r="P475" i="16" s="1"/>
  <c r="M189" i="16"/>
  <c r="S475" i="16" l="1"/>
  <c r="R475" i="16"/>
  <c r="T475" i="16" s="1"/>
  <c r="U475" i="16" s="1"/>
  <c r="P476" i="16" s="1"/>
  <c r="F190" i="16"/>
  <c r="H190" i="16" s="1"/>
  <c r="I190" i="16" s="1"/>
  <c r="G190" i="16"/>
  <c r="S476" i="16" l="1"/>
  <c r="R476" i="16"/>
  <c r="T476" i="16" s="1"/>
  <c r="U476" i="16" s="1"/>
  <c r="P477" i="16" s="1"/>
  <c r="M190" i="16"/>
  <c r="S477" i="16" l="1"/>
  <c r="R477" i="16"/>
  <c r="T477" i="16" s="1"/>
  <c r="U477" i="16" s="1"/>
  <c r="P478" i="16" s="1"/>
  <c r="F191" i="16"/>
  <c r="H191" i="16" s="1"/>
  <c r="I191" i="16" s="1"/>
  <c r="G191" i="16"/>
  <c r="S478" i="16" l="1"/>
  <c r="R478" i="16"/>
  <c r="T478" i="16" s="1"/>
  <c r="U478" i="16" s="1"/>
  <c r="P479" i="16" s="1"/>
  <c r="M191" i="16"/>
  <c r="R479" i="16" l="1"/>
  <c r="T479" i="16" s="1"/>
  <c r="U479" i="16" s="1"/>
  <c r="P480" i="16" s="1"/>
  <c r="S479" i="16"/>
  <c r="F192" i="16"/>
  <c r="G192" i="16"/>
  <c r="R480" i="16" l="1"/>
  <c r="S480" i="16"/>
  <c r="H192" i="16"/>
  <c r="I192" i="16" s="1"/>
  <c r="M192" i="16"/>
  <c r="T480" i="16" l="1"/>
  <c r="U480" i="16" s="1"/>
  <c r="P481" i="16" s="1"/>
  <c r="G193" i="16"/>
  <c r="F193" i="16"/>
  <c r="H193" i="16" s="1"/>
  <c r="I193" i="16" s="1"/>
  <c r="S481" i="16" l="1"/>
  <c r="R481" i="16"/>
  <c r="T481" i="16" s="1"/>
  <c r="U481" i="16" s="1"/>
  <c r="P482" i="16" s="1"/>
  <c r="M193" i="16"/>
  <c r="R482" i="16" l="1"/>
  <c r="S482" i="16"/>
  <c r="F194" i="16"/>
  <c r="H194" i="16" s="1"/>
  <c r="I194" i="16" s="1"/>
  <c r="G194" i="16"/>
  <c r="T482" i="16" l="1"/>
  <c r="U482" i="16" s="1"/>
  <c r="P483" i="16" s="1"/>
  <c r="M194" i="16"/>
  <c r="R483" i="16" l="1"/>
  <c r="S483" i="16"/>
  <c r="F195" i="16"/>
  <c r="H195" i="16" s="1"/>
  <c r="I195" i="16" s="1"/>
  <c r="G195" i="16"/>
  <c r="T483" i="16" l="1"/>
  <c r="U483" i="16" s="1"/>
  <c r="P484" i="16" s="1"/>
  <c r="M195" i="16"/>
  <c r="R484" i="16" l="1"/>
  <c r="S484" i="16"/>
  <c r="F196" i="16"/>
  <c r="G196" i="16"/>
  <c r="T484" i="16" l="1"/>
  <c r="U484" i="16" s="1"/>
  <c r="P485" i="16" s="1"/>
  <c r="H196" i="16"/>
  <c r="I196" i="16" s="1"/>
  <c r="M196" i="16"/>
  <c r="S485" i="16" l="1"/>
  <c r="R485" i="16"/>
  <c r="T485" i="16" s="1"/>
  <c r="U485" i="16" s="1"/>
  <c r="P486" i="16" s="1"/>
  <c r="F197" i="16"/>
  <c r="G197" i="16"/>
  <c r="S486" i="16" l="1"/>
  <c r="R486" i="16"/>
  <c r="T486" i="16" s="1"/>
  <c r="U486" i="16" s="1"/>
  <c r="P487" i="16" s="1"/>
  <c r="H197" i="16"/>
  <c r="I197" i="16" s="1"/>
  <c r="M197" i="16"/>
  <c r="R487" i="16" l="1"/>
  <c r="T487" i="16" s="1"/>
  <c r="U487" i="16" s="1"/>
  <c r="P488" i="16" s="1"/>
  <c r="S487" i="16"/>
  <c r="F198" i="16"/>
  <c r="G198" i="16"/>
  <c r="R488" i="16" l="1"/>
  <c r="T488" i="16" s="1"/>
  <c r="U488" i="16" s="1"/>
  <c r="P489" i="16" s="1"/>
  <c r="S488" i="16"/>
  <c r="H198" i="16"/>
  <c r="I198" i="16" s="1"/>
  <c r="M198" i="16"/>
  <c r="S489" i="16" l="1"/>
  <c r="R489" i="16"/>
  <c r="T489" i="16" s="1"/>
  <c r="U489" i="16" s="1"/>
  <c r="P490" i="16" s="1"/>
  <c r="F199" i="16"/>
  <c r="H199" i="16" s="1"/>
  <c r="I199" i="16" s="1"/>
  <c r="G199" i="16"/>
  <c r="S490" i="16" l="1"/>
  <c r="R490" i="16"/>
  <c r="T490" i="16" s="1"/>
  <c r="U490" i="16" s="1"/>
  <c r="P491" i="16" s="1"/>
  <c r="M199" i="16"/>
  <c r="S491" i="16" l="1"/>
  <c r="R491" i="16"/>
  <c r="T491" i="16" s="1"/>
  <c r="U491" i="16" s="1"/>
  <c r="P492" i="16" s="1"/>
  <c r="F200" i="16"/>
  <c r="G200" i="16"/>
  <c r="S492" i="16" l="1"/>
  <c r="R492" i="16"/>
  <c r="T492" i="16" s="1"/>
  <c r="U492" i="16" s="1"/>
  <c r="P493" i="16" s="1"/>
  <c r="H200" i="16"/>
  <c r="I200" i="16" s="1"/>
  <c r="M200" i="16"/>
  <c r="S493" i="16" l="1"/>
  <c r="R493" i="16"/>
  <c r="T493" i="16" s="1"/>
  <c r="U493" i="16" s="1"/>
  <c r="G201" i="16"/>
  <c r="F201" i="16"/>
  <c r="H201" i="16" s="1"/>
  <c r="I201" i="16" s="1"/>
  <c r="M201" i="16" l="1"/>
  <c r="G202" i="16" l="1"/>
  <c r="F202" i="16"/>
  <c r="H202" i="16" s="1"/>
  <c r="I202" i="16" s="1"/>
  <c r="M202" i="16" l="1"/>
  <c r="G203" i="16" l="1"/>
  <c r="F203" i="16"/>
  <c r="H203" i="16" s="1"/>
  <c r="I203" i="16" s="1"/>
  <c r="M203" i="16" l="1"/>
  <c r="F204" i="16" l="1"/>
  <c r="G204" i="16"/>
  <c r="H204" i="16" s="1"/>
  <c r="I204" i="16" s="1"/>
  <c r="M204" i="16" l="1"/>
  <c r="G205" i="16" l="1"/>
  <c r="F205" i="16"/>
  <c r="H205" i="16" l="1"/>
  <c r="I205" i="16" s="1"/>
  <c r="M205" i="16" l="1"/>
  <c r="G206" i="16" l="1"/>
  <c r="F206" i="16"/>
  <c r="H206" i="16" s="1"/>
  <c r="I206" i="16" s="1"/>
  <c r="M206" i="16" l="1"/>
  <c r="G207" i="16" l="1"/>
  <c r="F207" i="16"/>
  <c r="H207" i="16" s="1"/>
  <c r="I207" i="16" s="1"/>
  <c r="M207" i="16" l="1"/>
  <c r="G208" i="16" l="1"/>
  <c r="F208" i="16"/>
  <c r="H208" i="16" s="1"/>
  <c r="I208" i="16" s="1"/>
  <c r="M208" i="16" l="1"/>
  <c r="G209" i="16" l="1"/>
  <c r="F209" i="16"/>
  <c r="H209" i="16" s="1"/>
  <c r="I209" i="16" s="1"/>
  <c r="M209" i="16" l="1"/>
  <c r="F210" i="16" l="1"/>
  <c r="G210" i="16"/>
  <c r="H210" i="16" l="1"/>
  <c r="I210" i="16" s="1"/>
  <c r="M210" i="16"/>
  <c r="F211" i="16" l="1"/>
  <c r="H211" i="16" s="1"/>
  <c r="I211" i="16" s="1"/>
  <c r="G211" i="16"/>
  <c r="M211" i="16" l="1"/>
  <c r="G212" i="16" l="1"/>
  <c r="F212" i="16"/>
  <c r="H212" i="16" s="1"/>
  <c r="I212" i="16" s="1"/>
  <c r="M212" i="16" l="1"/>
  <c r="G213" i="16" l="1"/>
  <c r="F213" i="16"/>
  <c r="H213" i="16" s="1"/>
  <c r="I213" i="16" s="1"/>
  <c r="M213" i="16" l="1"/>
  <c r="F214" i="16" l="1"/>
  <c r="G214" i="16"/>
  <c r="H214" i="16" l="1"/>
  <c r="I214" i="16" s="1"/>
  <c r="M214" i="16" l="1"/>
  <c r="F215" i="16" l="1"/>
  <c r="H215" i="16" s="1"/>
  <c r="I215" i="16" s="1"/>
  <c r="G215" i="16"/>
  <c r="M215" i="16" l="1"/>
  <c r="F216" i="16" l="1"/>
  <c r="H216" i="16" s="1"/>
  <c r="I216" i="16" s="1"/>
  <c r="G216" i="16"/>
  <c r="M216" i="16" l="1"/>
  <c r="F217" i="16" l="1"/>
  <c r="G217" i="16"/>
  <c r="H217" i="16" l="1"/>
  <c r="I217" i="16" s="1"/>
  <c r="M217" i="16" l="1"/>
  <c r="F218" i="16" l="1"/>
  <c r="G218" i="16"/>
  <c r="H218" i="16" l="1"/>
  <c r="I218" i="16" s="1"/>
  <c r="M218" i="16"/>
  <c r="G219" i="16" l="1"/>
  <c r="F219" i="16"/>
  <c r="H219" i="16" s="1"/>
  <c r="I219" i="16" s="1"/>
  <c r="M219" i="16" l="1"/>
  <c r="G220" i="16" l="1"/>
  <c r="F220" i="16"/>
  <c r="H220" i="16" s="1"/>
  <c r="I220" i="16" s="1"/>
  <c r="M220" i="16" l="1"/>
  <c r="F221" i="16" l="1"/>
  <c r="G221" i="16"/>
  <c r="H221" i="16" l="1"/>
  <c r="I221" i="16" s="1"/>
  <c r="M221" i="16"/>
  <c r="G222" i="16" l="1"/>
  <c r="F222" i="16"/>
  <c r="H222" i="16" s="1"/>
  <c r="I222" i="16" s="1"/>
  <c r="M222" i="16" l="1"/>
  <c r="F223" i="16" l="1"/>
  <c r="G223" i="16"/>
  <c r="H223" i="16" l="1"/>
  <c r="I223" i="16" s="1"/>
  <c r="M223" i="16" l="1"/>
  <c r="F224" i="16" l="1"/>
  <c r="H224" i="16" s="1"/>
  <c r="I224" i="16" s="1"/>
  <c r="G224" i="16"/>
  <c r="M224" i="16" l="1"/>
  <c r="G225" i="16" l="1"/>
  <c r="F225" i="16"/>
  <c r="H225" i="16" s="1"/>
  <c r="I225" i="16" s="1"/>
  <c r="M225" i="16" l="1"/>
  <c r="F226" i="16" l="1"/>
  <c r="G226" i="16"/>
  <c r="H226" i="16" l="1"/>
  <c r="I226" i="16" s="1"/>
  <c r="M226" i="16" l="1"/>
  <c r="G227" i="16" l="1"/>
  <c r="F227" i="16"/>
  <c r="H227" i="16" s="1"/>
  <c r="I227" i="16" s="1"/>
  <c r="M227" i="16" l="1"/>
  <c r="G228" i="16" l="1"/>
  <c r="F228" i="16"/>
  <c r="H228" i="16" l="1"/>
  <c r="I228" i="16" s="1"/>
  <c r="M228" i="16" l="1"/>
  <c r="F229" i="16" l="1"/>
  <c r="G229" i="16"/>
  <c r="H229" i="16" l="1"/>
  <c r="I229" i="16" s="1"/>
  <c r="M229" i="16"/>
  <c r="G230" i="16" l="1"/>
  <c r="F230" i="16"/>
  <c r="H230" i="16" l="1"/>
  <c r="I230" i="16" s="1"/>
  <c r="M230" i="16" l="1"/>
  <c r="F231" i="16" l="1"/>
  <c r="G231" i="16"/>
  <c r="H231" i="16" l="1"/>
  <c r="I231" i="16" s="1"/>
  <c r="M231" i="16"/>
  <c r="F232" i="16" l="1"/>
  <c r="G232" i="16"/>
  <c r="H232" i="16" l="1"/>
  <c r="I232" i="16" s="1"/>
  <c r="M232" i="16" l="1"/>
  <c r="F233" i="16" l="1"/>
  <c r="G233" i="16"/>
  <c r="H233" i="16" s="1"/>
  <c r="I233" i="16" s="1"/>
  <c r="M233" i="16" l="1"/>
  <c r="F234" i="16" l="1"/>
  <c r="H234" i="16" s="1"/>
  <c r="I234" i="16" s="1"/>
  <c r="G234" i="16"/>
  <c r="M234" i="16" l="1"/>
  <c r="F235" i="16" l="1"/>
  <c r="H235" i="16" s="1"/>
  <c r="I235" i="16" s="1"/>
  <c r="G235" i="16"/>
  <c r="M235" i="16" l="1"/>
  <c r="F236" i="16" l="1"/>
  <c r="G236" i="16"/>
  <c r="H236" i="16" s="1"/>
  <c r="I236" i="16" s="1"/>
  <c r="M236" i="16" l="1"/>
  <c r="F237" i="16" l="1"/>
  <c r="G237" i="16"/>
  <c r="H237" i="16" l="1"/>
  <c r="I237" i="16" s="1"/>
  <c r="M237" i="16"/>
  <c r="G238" i="16" l="1"/>
  <c r="F238" i="16"/>
  <c r="H238" i="16" s="1"/>
  <c r="I238" i="16" s="1"/>
  <c r="M238" i="16" l="1"/>
  <c r="F239" i="16" l="1"/>
  <c r="G239" i="16"/>
  <c r="H239" i="16" l="1"/>
  <c r="I239" i="16" s="1"/>
  <c r="M239" i="16" l="1"/>
  <c r="F240" i="16" l="1"/>
  <c r="H240" i="16" s="1"/>
  <c r="I240" i="16" s="1"/>
  <c r="G240" i="16"/>
  <c r="M240" i="16" l="1"/>
  <c r="F241" i="16" l="1"/>
  <c r="G241" i="16"/>
  <c r="H241" i="16" l="1"/>
  <c r="I241" i="16" s="1"/>
  <c r="M241" i="16" l="1"/>
  <c r="G242" i="16" l="1"/>
  <c r="F242" i="16"/>
  <c r="H242" i="16" s="1"/>
  <c r="I242" i="16" s="1"/>
  <c r="M242" i="16" l="1"/>
  <c r="F243" i="16" l="1"/>
  <c r="G243" i="16"/>
  <c r="H243" i="16" l="1"/>
  <c r="I243" i="16" s="1"/>
  <c r="M243" i="16" l="1"/>
  <c r="F244" i="16" l="1"/>
  <c r="G244" i="16"/>
  <c r="H244" i="16" l="1"/>
  <c r="I244" i="16" s="1"/>
  <c r="M244" i="16"/>
  <c r="G245" i="16" l="1"/>
  <c r="F245" i="16"/>
  <c r="H245" i="16" s="1"/>
  <c r="I245" i="16" s="1"/>
  <c r="M245" i="16" l="1"/>
  <c r="G246" i="16" l="1"/>
  <c r="F246" i="16"/>
  <c r="H246" i="16" s="1"/>
  <c r="I246" i="16" s="1"/>
  <c r="M246" i="16" l="1"/>
  <c r="F247" i="16" l="1"/>
  <c r="G247" i="16"/>
  <c r="H247" i="16" l="1"/>
  <c r="I247" i="16" s="1"/>
  <c r="M247" i="16" l="1"/>
  <c r="F248" i="16" l="1"/>
  <c r="G248" i="16"/>
  <c r="H248" i="16" l="1"/>
  <c r="I248" i="16" s="1"/>
  <c r="M248" i="16" l="1"/>
  <c r="F249" i="16" l="1"/>
  <c r="G249" i="16"/>
  <c r="H249" i="16" l="1"/>
  <c r="I249" i="16" s="1"/>
  <c r="M249" i="16" l="1"/>
  <c r="G250" i="16" l="1"/>
  <c r="F250" i="16"/>
  <c r="H250" i="16" s="1"/>
  <c r="I250" i="16" s="1"/>
  <c r="M250" i="16" l="1"/>
  <c r="F251" i="16" l="1"/>
  <c r="G251" i="16"/>
  <c r="H251" i="16" l="1"/>
  <c r="I251" i="16" s="1"/>
  <c r="M251" i="16"/>
  <c r="F252" i="16" l="1"/>
  <c r="G252" i="16"/>
  <c r="H252" i="16" l="1"/>
  <c r="I252" i="16" s="1"/>
  <c r="M252" i="16" l="1"/>
  <c r="F253" i="16" l="1"/>
  <c r="G253" i="16"/>
  <c r="H253" i="16" s="1"/>
  <c r="I253" i="16" s="1"/>
  <c r="M253" i="16" l="1"/>
  <c r="G254" i="16" l="1"/>
  <c r="F254" i="16"/>
  <c r="H254" i="16" l="1"/>
  <c r="I254" i="16" s="1"/>
  <c r="M254" i="16" l="1"/>
  <c r="F255" i="16" l="1"/>
  <c r="G255" i="16"/>
  <c r="H255" i="16" l="1"/>
  <c r="I255" i="16" s="1"/>
  <c r="M255" i="16"/>
  <c r="F256" i="16" l="1"/>
  <c r="G256" i="16"/>
  <c r="H256" i="16" l="1"/>
  <c r="I256" i="16" s="1"/>
  <c r="M256" i="16" l="1"/>
  <c r="F257" i="16" l="1"/>
  <c r="G257" i="16"/>
  <c r="H257" i="16" l="1"/>
  <c r="I257" i="16" s="1"/>
  <c r="M257" i="16" l="1"/>
  <c r="F258" i="16" l="1"/>
  <c r="G258" i="16"/>
  <c r="H258" i="16" l="1"/>
  <c r="I258" i="16" s="1"/>
  <c r="M258" i="16"/>
  <c r="G259" i="16" l="1"/>
  <c r="F259" i="16"/>
  <c r="H259" i="16" s="1"/>
  <c r="I259" i="16" s="1"/>
  <c r="M259" i="16" l="1"/>
  <c r="F260" i="16" l="1"/>
  <c r="G260" i="16"/>
  <c r="H260" i="16" l="1"/>
  <c r="I260" i="16" s="1"/>
  <c r="M260" i="16" l="1"/>
  <c r="F261" i="16" l="1"/>
  <c r="G261" i="16"/>
  <c r="H261" i="16" l="1"/>
  <c r="I261" i="16" s="1"/>
  <c r="M261" i="16"/>
  <c r="F262" i="16" l="1"/>
  <c r="G262" i="16"/>
  <c r="H262" i="16" l="1"/>
  <c r="I262" i="16" s="1"/>
  <c r="M262" i="16" l="1"/>
  <c r="F263" i="16" l="1"/>
  <c r="G263" i="16"/>
  <c r="H263" i="16" s="1"/>
  <c r="I263" i="16" s="1"/>
  <c r="M263" i="16" l="1"/>
  <c r="F264" i="16" l="1"/>
  <c r="G264" i="16"/>
  <c r="H264" i="16" s="1"/>
  <c r="I264" i="16" s="1"/>
  <c r="M264" i="16" l="1"/>
  <c r="F265" i="16" l="1"/>
  <c r="G265" i="16"/>
  <c r="H265" i="16" l="1"/>
  <c r="I265" i="16" s="1"/>
  <c r="M265" i="16" l="1"/>
  <c r="G266" i="16" l="1"/>
  <c r="F266" i="16"/>
  <c r="H266" i="16" s="1"/>
  <c r="I266" i="16" s="1"/>
  <c r="M266" i="16" l="1"/>
  <c r="F267" i="16" l="1"/>
  <c r="G267" i="16"/>
  <c r="H267" i="16" s="1"/>
  <c r="I267" i="16" s="1"/>
  <c r="M267" i="16" l="1"/>
  <c r="G268" i="16" l="1"/>
  <c r="F268" i="16"/>
  <c r="H268" i="16" s="1"/>
  <c r="I268" i="16" s="1"/>
  <c r="M268" i="16" l="1"/>
  <c r="G269" i="16" l="1"/>
  <c r="F269" i="16"/>
  <c r="H269" i="16" s="1"/>
  <c r="I269" i="16" s="1"/>
  <c r="M269" i="16" l="1"/>
  <c r="G270" i="16" l="1"/>
  <c r="F270" i="16"/>
  <c r="H270" i="16" l="1"/>
  <c r="I270" i="16" s="1"/>
  <c r="M270" i="16" l="1"/>
  <c r="F271" i="16" l="1"/>
  <c r="G271" i="16"/>
  <c r="H271" i="16" l="1"/>
  <c r="I271" i="16" s="1"/>
  <c r="M271" i="16" l="1"/>
  <c r="G272" i="16" l="1"/>
  <c r="F272" i="16"/>
  <c r="H272" i="16" l="1"/>
  <c r="I272" i="16" s="1"/>
  <c r="M272" i="16" l="1"/>
  <c r="F273" i="16" l="1"/>
  <c r="G273" i="16"/>
  <c r="H273" i="16" l="1"/>
  <c r="I273" i="16" s="1"/>
  <c r="M273" i="16" l="1"/>
  <c r="F274" i="16" l="1"/>
  <c r="G274" i="16"/>
  <c r="H274" i="16" l="1"/>
  <c r="I274" i="16" s="1"/>
  <c r="M274" i="16" l="1"/>
  <c r="F275" i="16" l="1"/>
  <c r="G275" i="16"/>
  <c r="H275" i="16" s="1"/>
  <c r="I275" i="16" s="1"/>
  <c r="M275" i="16" l="1"/>
  <c r="F276" i="16" l="1"/>
  <c r="G276" i="16"/>
  <c r="H276" i="16" l="1"/>
  <c r="I276" i="16" s="1"/>
  <c r="M276" i="16" l="1"/>
  <c r="G277" i="16" l="1"/>
  <c r="F277" i="16"/>
  <c r="H277" i="16" s="1"/>
  <c r="I277" i="16" s="1"/>
  <c r="M277" i="16" l="1"/>
  <c r="G278" i="16" l="1"/>
  <c r="F278" i="16"/>
  <c r="H278" i="16" s="1"/>
  <c r="I278" i="16" s="1"/>
  <c r="M278" i="16" l="1"/>
  <c r="G279" i="16" l="1"/>
  <c r="F279" i="16"/>
  <c r="H279" i="16" s="1"/>
  <c r="I279" i="16" s="1"/>
  <c r="M279" i="16" l="1"/>
  <c r="G280" i="16" l="1"/>
  <c r="F280" i="16"/>
  <c r="H280" i="16" s="1"/>
  <c r="I280" i="16" s="1"/>
  <c r="M280" i="16" l="1"/>
  <c r="G281" i="16" l="1"/>
  <c r="F281" i="16"/>
  <c r="H281" i="16" s="1"/>
  <c r="I281" i="16" s="1"/>
  <c r="M281" i="16" l="1"/>
  <c r="G282" i="16" l="1"/>
  <c r="F282" i="16"/>
  <c r="H282" i="16" s="1"/>
  <c r="I282" i="16" s="1"/>
  <c r="M282" i="16" l="1"/>
  <c r="F283" i="16" l="1"/>
  <c r="H283" i="16" s="1"/>
  <c r="I283" i="16" s="1"/>
  <c r="G283" i="16"/>
  <c r="M283" i="16" l="1"/>
  <c r="F284" i="16" l="1"/>
  <c r="H284" i="16" s="1"/>
  <c r="I284" i="16" s="1"/>
  <c r="G284" i="16"/>
  <c r="M284" i="16" l="1"/>
  <c r="G285" i="16" l="1"/>
  <c r="F285" i="16"/>
  <c r="H285" i="16" s="1"/>
  <c r="I285" i="16" s="1"/>
  <c r="M285" i="16" l="1"/>
  <c r="G286" i="16" l="1"/>
  <c r="F286" i="16"/>
  <c r="H286" i="16" s="1"/>
  <c r="I286" i="16" s="1"/>
  <c r="M286" i="16" l="1"/>
  <c r="G287" i="16" l="1"/>
  <c r="F287" i="16"/>
  <c r="H287" i="16" s="1"/>
  <c r="I287" i="16" s="1"/>
  <c r="M287" i="16" l="1"/>
  <c r="G288" i="16" l="1"/>
  <c r="F288" i="16"/>
  <c r="H288" i="16" s="1"/>
  <c r="I288" i="16" s="1"/>
  <c r="M288" i="16" l="1"/>
  <c r="G289" i="16" l="1"/>
  <c r="F289" i="16"/>
  <c r="H289" i="16" l="1"/>
  <c r="I289" i="16" s="1"/>
  <c r="M289" i="16" l="1"/>
  <c r="F290" i="16" l="1"/>
  <c r="G290" i="16"/>
  <c r="H290" i="16" s="1"/>
  <c r="I290" i="16" s="1"/>
  <c r="M290" i="16" l="1"/>
  <c r="G291" i="16" l="1"/>
  <c r="F291" i="16"/>
  <c r="H291" i="16" l="1"/>
  <c r="I291" i="16" s="1"/>
  <c r="M291" i="16" l="1"/>
  <c r="F292" i="16" l="1"/>
  <c r="G292" i="16"/>
  <c r="H292" i="16" l="1"/>
  <c r="I292" i="16" s="1"/>
  <c r="M292" i="16" l="1"/>
  <c r="F293" i="16" l="1"/>
  <c r="H293" i="16" s="1"/>
  <c r="I293" i="16" s="1"/>
  <c r="G293" i="16"/>
  <c r="M293" i="16" l="1"/>
  <c r="F294" i="16" l="1"/>
  <c r="G294" i="16"/>
  <c r="H294" i="16" s="1"/>
  <c r="I294" i="16" s="1"/>
  <c r="M294" i="16" l="1"/>
  <c r="F295" i="16" l="1"/>
  <c r="G295" i="16"/>
  <c r="H295" i="16" l="1"/>
  <c r="I295" i="16" s="1"/>
  <c r="M295" i="16"/>
  <c r="F296" i="16" l="1"/>
  <c r="G296" i="16"/>
  <c r="H296" i="16" l="1"/>
  <c r="I296" i="16" s="1"/>
  <c r="M296" i="16" l="1"/>
  <c r="G297" i="16" l="1"/>
  <c r="F297" i="16"/>
  <c r="H297" i="16" s="1"/>
  <c r="I297" i="16" s="1"/>
  <c r="M297" i="16" l="1"/>
  <c r="F298" i="16" l="1"/>
  <c r="G298" i="16"/>
  <c r="H298" i="16" l="1"/>
  <c r="I298" i="16" s="1"/>
  <c r="M298" i="16" l="1"/>
  <c r="G299" i="16" l="1"/>
  <c r="F299" i="16"/>
  <c r="H299" i="16" s="1"/>
  <c r="I299" i="16" s="1"/>
  <c r="M299" i="16" l="1"/>
  <c r="G300" i="16" l="1"/>
  <c r="F300" i="16"/>
  <c r="H300" i="16" s="1"/>
  <c r="I300" i="16" s="1"/>
  <c r="M300" i="16" l="1"/>
  <c r="F301" i="16" l="1"/>
  <c r="G301" i="16"/>
  <c r="H301" i="16" l="1"/>
  <c r="I301" i="16" s="1"/>
  <c r="M301" i="16" l="1"/>
  <c r="F302" i="16" l="1"/>
  <c r="G302" i="16"/>
  <c r="H302" i="16" l="1"/>
  <c r="I302" i="16" s="1"/>
  <c r="M302" i="16" l="1"/>
  <c r="G303" i="16" l="1"/>
  <c r="F303" i="16"/>
  <c r="H303" i="16" s="1"/>
  <c r="I303" i="16" s="1"/>
  <c r="M303" i="16" l="1"/>
  <c r="F304" i="16" l="1"/>
  <c r="G304" i="16"/>
  <c r="H304" i="16" l="1"/>
  <c r="I304" i="16" s="1"/>
  <c r="M304" i="16" l="1"/>
  <c r="G305" i="16" l="1"/>
  <c r="F305" i="16"/>
  <c r="H305" i="16" s="1"/>
  <c r="I305" i="16" s="1"/>
  <c r="M305" i="16" l="1"/>
  <c r="F306" i="16" l="1"/>
  <c r="G306" i="16"/>
  <c r="H306" i="16" l="1"/>
  <c r="I306" i="16" s="1"/>
  <c r="M306" i="16" l="1"/>
  <c r="G307" i="16" l="1"/>
  <c r="F307" i="16"/>
  <c r="H307" i="16" s="1"/>
  <c r="I307" i="16" s="1"/>
  <c r="M307" i="16" l="1"/>
  <c r="F308" i="16" l="1"/>
  <c r="G308" i="16"/>
  <c r="H308" i="16" l="1"/>
  <c r="I308" i="16" s="1"/>
  <c r="M308" i="16" l="1"/>
  <c r="F309" i="16" l="1"/>
  <c r="G309" i="16"/>
  <c r="H309" i="16" s="1"/>
  <c r="I309" i="16" s="1"/>
  <c r="M309" i="16" l="1"/>
  <c r="F310" i="16" l="1"/>
  <c r="G310" i="16"/>
  <c r="H310" i="16" l="1"/>
  <c r="I310" i="16" s="1"/>
  <c r="M310" i="16"/>
  <c r="F311" i="16" l="1"/>
  <c r="H311" i="16" s="1"/>
  <c r="I311" i="16" s="1"/>
  <c r="G311" i="16"/>
  <c r="M311" i="16" l="1"/>
  <c r="F312" i="16" l="1"/>
  <c r="G312" i="16"/>
  <c r="H312" i="16" l="1"/>
  <c r="I312" i="16" s="1"/>
  <c r="M312" i="16"/>
  <c r="G313" i="16" l="1"/>
  <c r="F313" i="16"/>
  <c r="H313" i="16" s="1"/>
  <c r="I313" i="16" s="1"/>
  <c r="M313" i="16" l="1"/>
  <c r="F314" i="16" l="1"/>
  <c r="G314" i="16"/>
  <c r="H314" i="16" l="1"/>
  <c r="I314" i="16" s="1"/>
  <c r="M314" i="16" l="1"/>
  <c r="F315" i="16" l="1"/>
  <c r="G315" i="16"/>
  <c r="H315" i="16" l="1"/>
  <c r="I315" i="16" s="1"/>
  <c r="M315" i="16" l="1"/>
  <c r="G316" i="16" l="1"/>
  <c r="F316" i="16"/>
  <c r="H316" i="16" s="1"/>
  <c r="I316" i="16" s="1"/>
  <c r="M316" i="16" l="1"/>
  <c r="G317" i="16" l="1"/>
  <c r="F317" i="16"/>
  <c r="H317" i="16" s="1"/>
  <c r="I317" i="16" s="1"/>
  <c r="M317" i="16" l="1"/>
  <c r="G318" i="16" l="1"/>
  <c r="F318" i="16"/>
  <c r="H318" i="16" s="1"/>
  <c r="I318" i="16" s="1"/>
  <c r="M318" i="16" l="1"/>
  <c r="G319" i="16" l="1"/>
  <c r="F319" i="16"/>
  <c r="H319" i="16" s="1"/>
  <c r="I319" i="16" s="1"/>
  <c r="M319" i="16" l="1"/>
  <c r="G320" i="16" l="1"/>
  <c r="F320" i="16"/>
  <c r="H320" i="16" s="1"/>
  <c r="I320" i="16" s="1"/>
  <c r="M320" i="16" l="1"/>
  <c r="G321" i="16" l="1"/>
  <c r="F321" i="16"/>
  <c r="H321" i="16" s="1"/>
  <c r="I321" i="16" s="1"/>
  <c r="M321" i="16" l="1"/>
  <c r="G322" i="16" l="1"/>
  <c r="F322" i="16"/>
  <c r="H322" i="16" s="1"/>
  <c r="I322" i="16" s="1"/>
  <c r="M322" i="16" l="1"/>
  <c r="G323" i="16" l="1"/>
  <c r="F323" i="16"/>
  <c r="H323" i="16" s="1"/>
  <c r="I323" i="16" s="1"/>
  <c r="M323" i="16" l="1"/>
  <c r="G324" i="16" l="1"/>
  <c r="F324" i="16"/>
  <c r="H324" i="16" s="1"/>
  <c r="I324" i="16" s="1"/>
  <c r="M324" i="16" l="1"/>
  <c r="G325" i="16" l="1"/>
  <c r="F325" i="16"/>
  <c r="H325" i="16" s="1"/>
  <c r="I325" i="16" s="1"/>
  <c r="M325" i="16" l="1"/>
  <c r="G326" i="16" l="1"/>
  <c r="F326" i="16"/>
  <c r="H326" i="16" s="1"/>
  <c r="I326" i="16" s="1"/>
  <c r="M326" i="16" l="1"/>
  <c r="F327" i="16" l="1"/>
  <c r="G327" i="16"/>
  <c r="H327" i="16" l="1"/>
  <c r="I327" i="16" s="1"/>
  <c r="M327" i="16"/>
  <c r="F328" i="16" l="1"/>
  <c r="G328" i="16"/>
  <c r="H328" i="16" l="1"/>
  <c r="I328" i="16" s="1"/>
  <c r="M328" i="16" l="1"/>
  <c r="G329" i="16" l="1"/>
  <c r="F329" i="16"/>
  <c r="H329" i="16" s="1"/>
  <c r="I329" i="16" s="1"/>
  <c r="M329" i="16" l="1"/>
  <c r="F330" i="16" l="1"/>
  <c r="G330" i="16"/>
  <c r="H330" i="16" l="1"/>
  <c r="I330" i="16" s="1"/>
  <c r="M330" i="16" l="1"/>
  <c r="F331" i="16" l="1"/>
  <c r="G331" i="16"/>
  <c r="H331" i="16" l="1"/>
  <c r="I331" i="16" s="1"/>
  <c r="M331" i="16" l="1"/>
  <c r="F332" i="16" l="1"/>
  <c r="G332" i="16"/>
  <c r="H332" i="16" l="1"/>
  <c r="I332" i="16" s="1"/>
  <c r="M332" i="16"/>
  <c r="F333" i="16" l="1"/>
  <c r="G333" i="16"/>
  <c r="H333" i="16" l="1"/>
  <c r="I333" i="16" s="1"/>
  <c r="M333" i="16"/>
  <c r="F334" i="16" l="1"/>
  <c r="G334" i="16"/>
  <c r="H334" i="16" l="1"/>
  <c r="I334" i="16" s="1"/>
  <c r="M334" i="16" l="1"/>
  <c r="F335" i="16" l="1"/>
  <c r="G335" i="16"/>
  <c r="H335" i="16" l="1"/>
  <c r="I335" i="16" s="1"/>
  <c r="M335" i="16" l="1"/>
  <c r="F336" i="16" l="1"/>
  <c r="G336" i="16"/>
  <c r="H336" i="16" l="1"/>
  <c r="I336" i="16" s="1"/>
  <c r="M336" i="16" l="1"/>
  <c r="G337" i="16" l="1"/>
  <c r="F337" i="16"/>
  <c r="H337" i="16" s="1"/>
  <c r="I337" i="16" s="1"/>
  <c r="M337" i="16" l="1"/>
  <c r="F338" i="16" l="1"/>
  <c r="H338" i="16" s="1"/>
  <c r="I338" i="16" s="1"/>
  <c r="G338" i="16"/>
  <c r="M338" i="16" l="1"/>
  <c r="F339" i="16" l="1"/>
  <c r="G339" i="16"/>
  <c r="H339" i="16" l="1"/>
  <c r="I339" i="16" s="1"/>
  <c r="M339" i="16" l="1"/>
  <c r="F340" i="16" l="1"/>
  <c r="G340" i="16"/>
  <c r="H340" i="16" l="1"/>
  <c r="I340" i="16" s="1"/>
  <c r="M340" i="16" l="1"/>
  <c r="F341" i="16" l="1"/>
  <c r="G341" i="16"/>
  <c r="H341" i="16" l="1"/>
  <c r="I341" i="16" s="1"/>
  <c r="M341" i="16" l="1"/>
  <c r="F342" i="16" l="1"/>
  <c r="G342" i="16"/>
  <c r="H342" i="16" l="1"/>
  <c r="I342" i="16" s="1"/>
  <c r="M342" i="16"/>
  <c r="F343" i="16" l="1"/>
  <c r="G343" i="16"/>
  <c r="H343" i="16" l="1"/>
  <c r="I343" i="16" s="1"/>
  <c r="M343" i="16" l="1"/>
  <c r="F344" i="16" l="1"/>
  <c r="G344" i="16"/>
  <c r="H344" i="16" l="1"/>
  <c r="I344" i="16" s="1"/>
  <c r="M344" i="16" l="1"/>
  <c r="F345" i="16" l="1"/>
  <c r="G345" i="16"/>
  <c r="H345" i="16" l="1"/>
  <c r="I345" i="16" s="1"/>
  <c r="M345" i="16" l="1"/>
  <c r="F346" i="16" l="1"/>
  <c r="G346" i="16"/>
  <c r="H346" i="16" l="1"/>
  <c r="I346" i="16" s="1"/>
  <c r="M346" i="16" l="1"/>
  <c r="F347" i="16" l="1"/>
  <c r="G347" i="16"/>
  <c r="H347" i="16" l="1"/>
  <c r="I347" i="16" s="1"/>
  <c r="M347" i="16" l="1"/>
  <c r="G348" i="16" l="1"/>
  <c r="F348" i="16"/>
  <c r="H348" i="16" s="1"/>
  <c r="I348" i="16" s="1"/>
  <c r="M348" i="16" l="1"/>
  <c r="F349" i="16" l="1"/>
  <c r="G349" i="16"/>
  <c r="H349" i="16" l="1"/>
  <c r="I349" i="16" s="1"/>
  <c r="M349" i="16" l="1"/>
  <c r="F350" i="16" l="1"/>
  <c r="G350" i="16"/>
  <c r="H350" i="16" l="1"/>
  <c r="I350" i="16" s="1"/>
  <c r="M350" i="16" l="1"/>
  <c r="F351" i="16" l="1"/>
  <c r="G351" i="16"/>
  <c r="H351" i="16" l="1"/>
  <c r="I351" i="16" s="1"/>
  <c r="M351" i="16"/>
  <c r="F352" i="16" l="1"/>
  <c r="H352" i="16" s="1"/>
  <c r="I352" i="16" s="1"/>
  <c r="G352" i="16"/>
  <c r="M352" i="16" l="1"/>
  <c r="G353" i="16" l="1"/>
  <c r="F353" i="16"/>
  <c r="H353" i="16" s="1"/>
  <c r="I353" i="16" s="1"/>
  <c r="M353" i="16" l="1"/>
  <c r="F354" i="16" l="1"/>
  <c r="H354" i="16" s="1"/>
  <c r="I354" i="16" s="1"/>
  <c r="G354" i="16"/>
  <c r="M354" i="16" l="1"/>
  <c r="G355" i="16" l="1"/>
  <c r="F355" i="16"/>
  <c r="H355" i="16" s="1"/>
  <c r="I355" i="16" s="1"/>
  <c r="M355" i="16" l="1"/>
  <c r="G356" i="16" l="1"/>
  <c r="F356" i="16"/>
  <c r="H356" i="16" s="1"/>
  <c r="I356" i="16" s="1"/>
  <c r="M356" i="16" l="1"/>
  <c r="F357" i="16" l="1"/>
  <c r="G357" i="16"/>
  <c r="H357" i="16" l="1"/>
  <c r="I357" i="16" s="1"/>
  <c r="M357" i="16" l="1"/>
  <c r="F358" i="16" l="1"/>
  <c r="G358" i="16"/>
  <c r="H358" i="16" l="1"/>
  <c r="I358" i="16" s="1"/>
  <c r="M358" i="16" l="1"/>
  <c r="G359" i="16" l="1"/>
  <c r="F359" i="16"/>
  <c r="H359" i="16" s="1"/>
  <c r="I359" i="16" s="1"/>
  <c r="M359" i="16" l="1"/>
  <c r="G360" i="16" l="1"/>
  <c r="F360" i="16"/>
  <c r="H360" i="16" s="1"/>
  <c r="I360" i="16" s="1"/>
  <c r="M360" i="16" l="1"/>
  <c r="G361" i="16" l="1"/>
  <c r="F361" i="16"/>
  <c r="H361" i="16" s="1"/>
  <c r="I361" i="16" s="1"/>
  <c r="M361" i="16" l="1"/>
  <c r="F362" i="16" l="1"/>
  <c r="G362" i="16"/>
  <c r="H362" i="16" l="1"/>
  <c r="I362" i="16" s="1"/>
  <c r="M362" i="16" l="1"/>
  <c r="F363" i="16" l="1"/>
  <c r="G363" i="16"/>
  <c r="H363" i="16" l="1"/>
  <c r="I363" i="16" s="1"/>
  <c r="M363" i="16" l="1"/>
  <c r="G364" i="16" l="1"/>
  <c r="F364" i="16"/>
  <c r="H364" i="16" s="1"/>
  <c r="I364" i="16" s="1"/>
  <c r="M364" i="16" l="1"/>
  <c r="G365" i="16" l="1"/>
  <c r="F365" i="16"/>
  <c r="H365" i="16" s="1"/>
  <c r="I365" i="16" s="1"/>
  <c r="M365" i="16" l="1"/>
  <c r="F366" i="16" l="1"/>
  <c r="G366" i="16"/>
  <c r="H366" i="16" l="1"/>
  <c r="I366" i="16" s="1"/>
  <c r="M366" i="16"/>
  <c r="F367" i="16" l="1"/>
  <c r="H367" i="16" s="1"/>
  <c r="I367" i="16" s="1"/>
  <c r="G367" i="16"/>
  <c r="M367" i="16" l="1"/>
  <c r="F368" i="16" l="1"/>
  <c r="G368" i="16"/>
  <c r="H368" i="16" l="1"/>
  <c r="I368" i="16" s="1"/>
  <c r="M368" i="16"/>
  <c r="G369" i="16" l="1"/>
  <c r="F369" i="16"/>
  <c r="H369" i="16" s="1"/>
  <c r="I369" i="16" s="1"/>
  <c r="M369" i="16" l="1"/>
  <c r="G370" i="16" l="1"/>
  <c r="F370" i="16"/>
  <c r="H370" i="16" s="1"/>
  <c r="I370" i="16" s="1"/>
  <c r="M370" i="16" l="1"/>
  <c r="F371" i="16" l="1"/>
  <c r="G371" i="16"/>
  <c r="H371" i="16" l="1"/>
  <c r="I371" i="16" s="1"/>
  <c r="M371" i="16"/>
  <c r="G372" i="16" l="1"/>
  <c r="F372" i="16"/>
  <c r="H372" i="16" s="1"/>
  <c r="I372" i="16" s="1"/>
  <c r="M372" i="16" l="1"/>
</calcChain>
</file>

<file path=xl/sharedStrings.xml><?xml version="1.0" encoding="utf-8"?>
<sst xmlns="http://schemas.openxmlformats.org/spreadsheetml/2006/main" count="108" uniqueCount="94">
  <si>
    <t>Adresa</t>
  </si>
  <si>
    <t>Kompleks</t>
  </si>
  <si>
    <t>Grad</t>
  </si>
  <si>
    <t>Beograd</t>
  </si>
  <si>
    <t>Nebeska 134</t>
  </si>
  <si>
    <t>Sky Properties</t>
  </si>
  <si>
    <t>Opšte informacije</t>
  </si>
  <si>
    <t>Visina investicije</t>
  </si>
  <si>
    <t>Površina stana (u m2)</t>
  </si>
  <si>
    <t>Cena po m2</t>
  </si>
  <si>
    <t>Broj parking mesta</t>
  </si>
  <si>
    <t>Cena po parking mestu</t>
  </si>
  <si>
    <t>Agencijska posrednička provizija</t>
  </si>
  <si>
    <t>Cena nepokretnosti u din.</t>
  </si>
  <si>
    <t>Taksa</t>
  </si>
  <si>
    <t>Cena stana sa parking mestom (bez PDV-a)</t>
  </si>
  <si>
    <t>Porez (PDV ili prenos apsolutnih prava)</t>
  </si>
  <si>
    <t>Troškovi izrade predugovora i ugovora</t>
  </si>
  <si>
    <t>Overa ugovora kod notara</t>
  </si>
  <si>
    <t>Troškovi renoviranja i opremanja</t>
  </si>
  <si>
    <t>UKUPNA INVESTICIJA</t>
  </si>
  <si>
    <t>Izdavanje Clausule Intabulandi</t>
  </si>
  <si>
    <t>Troškovi založne izjave</t>
  </si>
  <si>
    <t>Izvor: https://www.megastan.rs/tips-23-notari-cenovnik-usluga-u-procesu-kupoprodaje-nekretnina</t>
  </si>
  <si>
    <t>Trošak procenitelja</t>
  </si>
  <si>
    <t>Provizija za prenos novca u banci</t>
  </si>
  <si>
    <t>Učešće</t>
  </si>
  <si>
    <t>Sredstva iz kredita banke</t>
  </si>
  <si>
    <t>Novčana sredstva za dodatne troškove</t>
  </si>
  <si>
    <t>Mesečna rata kredita</t>
  </si>
  <si>
    <t>Godišnja kamatna stopa</t>
  </si>
  <si>
    <t>Period otplate kredita (u godinama)</t>
  </si>
  <si>
    <t>Mesečna otplata kredita</t>
  </si>
  <si>
    <t>Mesečni operativni troškovi</t>
  </si>
  <si>
    <t>Ukupni troškovi</t>
  </si>
  <si>
    <t>Održavanje i popravke (% prihoda)</t>
  </si>
  <si>
    <t>Porez na imovinu (% vrednosti nekretnine)</t>
  </si>
  <si>
    <t>Osiguranje</t>
  </si>
  <si>
    <t>Ostali troškovi</t>
  </si>
  <si>
    <t>Fiksni iznos</t>
  </si>
  <si>
    <t>Rezervacija za prazan hod (% prihoda)</t>
  </si>
  <si>
    <t>Mesečni prihodi</t>
  </si>
  <si>
    <t>Prihod od zakupa stana</t>
  </si>
  <si>
    <t>Prihod od zakupa parkinga</t>
  </si>
  <si>
    <t>Ukupni prihodi</t>
  </si>
  <si>
    <t>Analiza Tokova Novca (Cash Flow)</t>
  </si>
  <si>
    <t>Mesečni Cash Flow</t>
  </si>
  <si>
    <t>Cash-on-Cash Prinos</t>
  </si>
  <si>
    <t>Analiza Cash-on-Cash Prinosa</t>
  </si>
  <si>
    <t>Godišnji Tok Novca (Cash Flow)</t>
  </si>
  <si>
    <t>Uložena gotovina</t>
  </si>
  <si>
    <t>Analiza Ukupnog Prinosa (sa glavnicom)</t>
  </si>
  <si>
    <t>Mesečna uplata Glavnice</t>
  </si>
  <si>
    <t>Mesečna uplata Kamate</t>
  </si>
  <si>
    <t>Ukupna Mesečna Rata Kredita</t>
  </si>
  <si>
    <t>Analiza Prilagođenih Tokova Novca (Cash Flow)</t>
  </si>
  <si>
    <t>Mesečni Cash Flow (sa glavnicom)</t>
  </si>
  <si>
    <t>Mesečni Cash Flow (samo sa kamatom)</t>
  </si>
  <si>
    <t>Analiza Prilagođenog Cash-on-Cash Prinosa</t>
  </si>
  <si>
    <t>ANALIZE - KALKULACIJE</t>
  </si>
  <si>
    <t>UKUPAN PRINOS NA INVESTICIJU</t>
  </si>
  <si>
    <t>LIČNE FINANSIJE</t>
  </si>
  <si>
    <t>v1.0</t>
  </si>
  <si>
    <t xml:space="preserve">                                     Analiza nekretnine za izdavanje</t>
  </si>
  <si>
    <t xml:space="preserve">                                     Otključavanje potencijala kroz refinansiranje</t>
  </si>
  <si>
    <t>v2.0</t>
  </si>
  <si>
    <t>Iznos kredita (EUR)</t>
  </si>
  <si>
    <t>Period (godina)</t>
  </si>
  <si>
    <t>Ukupan broj meseci</t>
  </si>
  <si>
    <t>Datum</t>
  </si>
  <si>
    <t>Početno stanje</t>
  </si>
  <si>
    <t>Godišnja kamata (%)</t>
  </si>
  <si>
    <t>Preostali meseci</t>
  </si>
  <si>
    <t>Rata</t>
  </si>
  <si>
    <t>Kamata</t>
  </si>
  <si>
    <t>Glavnica</t>
  </si>
  <si>
    <t>Konačno stanje</t>
  </si>
  <si>
    <t>Godišnja kamatna stopa (%)</t>
  </si>
  <si>
    <t>Vrednost nekretnine</t>
  </si>
  <si>
    <t>Pretpostavke o tržištu</t>
  </si>
  <si>
    <t>Pretpostavke o kreditu</t>
  </si>
  <si>
    <t>Godišnji rast cene nekretnine</t>
  </si>
  <si>
    <t>LTV %</t>
  </si>
  <si>
    <t>Pretpostavke o refinansiranju</t>
  </si>
  <si>
    <t>Mesec u kojem se refinansira</t>
  </si>
  <si>
    <t>Naknada za prevremenu otplatu %</t>
  </si>
  <si>
    <r>
      <t xml:space="preserve">Naknada za prevremenu otplatu </t>
    </r>
    <r>
      <rPr>
        <sz val="11"/>
        <rFont val="Calibri"/>
        <family val="2"/>
      </rPr>
      <t>€</t>
    </r>
  </si>
  <si>
    <t>Pretpostavke o novom kreditu</t>
  </si>
  <si>
    <t>Novi iznos kredita €</t>
  </si>
  <si>
    <t>Nova kamatna stopa</t>
  </si>
  <si>
    <t>Nova rata kredita</t>
  </si>
  <si>
    <t>Oslobođena gotovina</t>
  </si>
  <si>
    <t>Udeo vlasništva (Equity)</t>
  </si>
  <si>
    <t>Mesec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</si>
</sst>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[$-409]d\-mmm\-yy;@"/>
    <numFmt numFmtId="166" formatCode="yyyy\-mm\-dd\ h:mm:ss"/>
    <numFmt numFmtId="168" formatCode="[$-409]mmm\-yy;@"/>
    <numFmt numFmtId="171" formatCode="0;;"/>
    <numFmt numFmtId="172" formatCode="#,##0.00;;"/>
    <numFmt numFmtId="174" formatCode="0.00%;;"/>
  </numFmts>
  <fonts count="1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Schriftart für Textkörper"/>
      <family val="2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11"/>
      <color theme="0"/>
      <name val="Book Antiqua"/>
      <family val="1"/>
    </font>
    <font>
      <b/>
      <sz val="14"/>
      <color theme="0"/>
      <name val="Book Antiqua"/>
      <family val="1"/>
    </font>
    <font>
      <sz val="10"/>
      <color theme="1"/>
      <name val="Book Antiqua"/>
      <family val="1"/>
    </font>
    <font>
      <b/>
      <sz val="28"/>
      <color theme="0"/>
      <name val="Book Antiqua"/>
      <family val="1"/>
    </font>
    <font>
      <sz val="12"/>
      <color theme="1"/>
      <name val="Book Antiqua"/>
      <family val="1"/>
    </font>
    <font>
      <b/>
      <sz val="36"/>
      <color theme="1"/>
      <name val="Book Antiqua"/>
      <family val="1"/>
    </font>
    <font>
      <b/>
      <sz val="11"/>
      <name val="Book Antiqua"/>
      <family val="1"/>
    </font>
    <font>
      <sz val="11"/>
      <name val="Book Antiqua"/>
      <family val="1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3480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0" tint="-0.1499679555650502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Dashed">
        <color auto="1"/>
      </bottom>
      <diagonal/>
    </border>
    <border>
      <left/>
      <right/>
      <top style="thin">
        <color theme="0" tint="-0.14996795556505021"/>
      </top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10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 indent="1"/>
    </xf>
    <xf numFmtId="3" fontId="6" fillId="0" borderId="0" xfId="0" applyNumberFormat="1" applyFont="1"/>
    <xf numFmtId="0" fontId="7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9" fillId="5" borderId="0" xfId="0" applyFont="1" applyFill="1" applyAlignment="1">
      <alignment horizontal="centerContinuous" vertical="center"/>
    </xf>
    <xf numFmtId="4" fontId="6" fillId="0" borderId="0" xfId="0" applyNumberFormat="1" applyFont="1"/>
    <xf numFmtId="0" fontId="7" fillId="3" borderId="5" xfId="0" applyFont="1" applyFill="1" applyBorder="1"/>
    <xf numFmtId="0" fontId="6" fillId="3" borderId="5" xfId="0" applyFont="1" applyFill="1" applyBorder="1"/>
    <xf numFmtId="3" fontId="7" fillId="3" borderId="5" xfId="0" applyNumberFormat="1" applyFont="1" applyFill="1" applyBorder="1"/>
    <xf numFmtId="4" fontId="6" fillId="0" borderId="2" xfId="0" applyNumberFormat="1" applyFont="1" applyBorder="1"/>
    <xf numFmtId="3" fontId="6" fillId="0" borderId="3" xfId="0" applyNumberFormat="1" applyFont="1" applyBorder="1"/>
    <xf numFmtId="0" fontId="6" fillId="0" borderId="6" xfId="0" applyFont="1" applyBorder="1"/>
    <xf numFmtId="3" fontId="6" fillId="0" borderId="6" xfId="0" applyNumberFormat="1" applyFont="1" applyBorder="1"/>
    <xf numFmtId="0" fontId="8" fillId="4" borderId="0" xfId="0" applyFont="1" applyFill="1" applyAlignment="1">
      <alignment horizontal="centerContinuous" vertical="center" wrapText="1"/>
    </xf>
    <xf numFmtId="0" fontId="8" fillId="4" borderId="0" xfId="0" applyFont="1" applyFill="1" applyAlignment="1">
      <alignment horizontal="center" vertical="center" wrapText="1"/>
    </xf>
    <xf numFmtId="4" fontId="6" fillId="0" borderId="0" xfId="0" applyNumberFormat="1" applyFont="1" applyAlignment="1">
      <alignment vertical="center" wrapText="1"/>
    </xf>
    <xf numFmtId="0" fontId="10" fillId="0" borderId="0" xfId="0" applyFont="1"/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6" fillId="2" borderId="0" xfId="0" applyNumberFormat="1" applyFont="1" applyFill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7" xfId="0" applyFont="1" applyBorder="1"/>
    <xf numFmtId="0" fontId="0" fillId="0" borderId="7" xfId="0" applyBorder="1"/>
    <xf numFmtId="0" fontId="6" fillId="0" borderId="2" xfId="0" applyFont="1" applyBorder="1" applyAlignment="1">
      <alignment horizontal="left"/>
    </xf>
    <xf numFmtId="3" fontId="6" fillId="0" borderId="2" xfId="0" applyNumberFormat="1" applyFont="1" applyBorder="1"/>
    <xf numFmtId="0" fontId="6" fillId="0" borderId="3" xfId="0" applyFont="1" applyBorder="1" applyAlignment="1">
      <alignment horizontal="left"/>
    </xf>
    <xf numFmtId="0" fontId="0" fillId="0" borderId="3" xfId="0" applyBorder="1"/>
    <xf numFmtId="0" fontId="7" fillId="6" borderId="5" xfId="0" applyFont="1" applyFill="1" applyBorder="1"/>
    <xf numFmtId="0" fontId="6" fillId="6" borderId="5" xfId="0" applyFont="1" applyFill="1" applyBorder="1"/>
    <xf numFmtId="3" fontId="7" fillId="6" borderId="5" xfId="0" applyNumberFormat="1" applyFont="1" applyFill="1" applyBorder="1"/>
    <xf numFmtId="164" fontId="6" fillId="3" borderId="2" xfId="1" applyNumberFormat="1" applyFont="1" applyFill="1" applyBorder="1"/>
    <xf numFmtId="164" fontId="6" fillId="3" borderId="3" xfId="1" applyNumberFormat="1" applyFont="1" applyFill="1" applyBorder="1"/>
    <xf numFmtId="0" fontId="7" fillId="0" borderId="2" xfId="0" applyFont="1" applyBorder="1"/>
    <xf numFmtId="164" fontId="6" fillId="0" borderId="2" xfId="1" applyNumberFormat="1" applyFont="1" applyFill="1" applyBorder="1"/>
    <xf numFmtId="0" fontId="6" fillId="0" borderId="6" xfId="0" applyFont="1" applyBorder="1" applyAlignment="1">
      <alignment horizontal="left"/>
    </xf>
    <xf numFmtId="0" fontId="6" fillId="0" borderId="8" xfId="0" applyFont="1" applyBorder="1"/>
    <xf numFmtId="0" fontId="6" fillId="0" borderId="8" xfId="0" applyFont="1" applyBorder="1" applyAlignment="1">
      <alignment horizontal="left"/>
    </xf>
    <xf numFmtId="10" fontId="6" fillId="0" borderId="0" xfId="0" applyNumberFormat="1" applyFont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3" fontId="6" fillId="0" borderId="2" xfId="1" applyNumberFormat="1" applyFont="1" applyFill="1" applyBorder="1"/>
    <xf numFmtId="3" fontId="7" fillId="3" borderId="9" xfId="0" applyNumberFormat="1" applyFont="1" applyFill="1" applyBorder="1"/>
    <xf numFmtId="0" fontId="11" fillId="5" borderId="0" xfId="0" applyFont="1" applyFill="1" applyAlignment="1">
      <alignment horizontal="centerContinuous" vertical="center"/>
    </xf>
    <xf numFmtId="3" fontId="6" fillId="0" borderId="8" xfId="0" applyNumberFormat="1" applyFont="1" applyBorder="1"/>
    <xf numFmtId="164" fontId="7" fillId="3" borderId="5" xfId="0" applyNumberFormat="1" applyFont="1" applyFill="1" applyBorder="1"/>
    <xf numFmtId="0" fontId="6" fillId="0" borderId="10" xfId="0" applyFont="1" applyBorder="1"/>
    <xf numFmtId="164" fontId="7" fillId="3" borderId="9" xfId="0" applyNumberFormat="1" applyFont="1" applyFill="1" applyBorder="1"/>
    <xf numFmtId="164" fontId="6" fillId="0" borderId="0" xfId="0" applyNumberFormat="1" applyFont="1"/>
    <xf numFmtId="0" fontId="13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6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66" fontId="1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3" fontId="15" fillId="2" borderId="2" xfId="0" applyNumberFormat="1" applyFont="1" applyFill="1" applyBorder="1" applyAlignment="1">
      <alignment vertical="center"/>
    </xf>
    <xf numFmtId="10" fontId="15" fillId="2" borderId="3" xfId="0" applyNumberFormat="1" applyFont="1" applyFill="1" applyBorder="1" applyAlignment="1">
      <alignment vertical="center"/>
    </xf>
    <xf numFmtId="3" fontId="15" fillId="2" borderId="3" xfId="0" applyNumberFormat="1" applyFont="1" applyFill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68" fontId="6" fillId="2" borderId="2" xfId="0" applyNumberFormat="1" applyFont="1" applyFill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6" fillId="0" borderId="11" xfId="0" applyNumberFormat="1" applyFont="1" applyBorder="1" applyAlignment="1">
      <alignment horizontal="center"/>
    </xf>
    <xf numFmtId="4" fontId="6" fillId="0" borderId="3" xfId="0" applyNumberFormat="1" applyFont="1" applyBorder="1"/>
    <xf numFmtId="4" fontId="6" fillId="0" borderId="11" xfId="0" applyNumberFormat="1" applyFont="1" applyBorder="1"/>
    <xf numFmtId="10" fontId="6" fillId="0" borderId="2" xfId="0" applyNumberFormat="1" applyFont="1" applyBorder="1"/>
    <xf numFmtId="10" fontId="6" fillId="0" borderId="3" xfId="0" applyNumberFormat="1" applyFont="1" applyBorder="1"/>
    <xf numFmtId="10" fontId="6" fillId="0" borderId="11" xfId="0" applyNumberFormat="1" applyFont="1" applyBorder="1"/>
    <xf numFmtId="0" fontId="8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164" fontId="6" fillId="0" borderId="2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0" borderId="11" xfId="0" applyNumberFormat="1" applyFont="1" applyBorder="1" applyAlignment="1">
      <alignment horizontal="right"/>
    </xf>
    <xf numFmtId="0" fontId="6" fillId="0" borderId="1" xfId="0" applyFont="1" applyBorder="1"/>
    <xf numFmtId="9" fontId="6" fillId="0" borderId="1" xfId="0" applyNumberFormat="1" applyFont="1" applyBorder="1"/>
    <xf numFmtId="3" fontId="15" fillId="0" borderId="2" xfId="0" applyNumberFormat="1" applyFont="1" applyFill="1" applyBorder="1" applyAlignment="1">
      <alignment vertical="center"/>
    </xf>
    <xf numFmtId="10" fontId="15" fillId="0" borderId="3" xfId="0" applyNumberFormat="1" applyFont="1" applyFill="1" applyBorder="1" applyAlignment="1">
      <alignment vertical="center"/>
    </xf>
    <xf numFmtId="3" fontId="15" fillId="3" borderId="2" xfId="0" applyNumberFormat="1" applyFont="1" applyFill="1" applyBorder="1" applyAlignment="1">
      <alignment vertical="center"/>
    </xf>
    <xf numFmtId="3" fontId="15" fillId="2" borderId="6" xfId="0" applyNumberFormat="1" applyFont="1" applyFill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3" fontId="15" fillId="3" borderId="6" xfId="0" applyNumberFormat="1" applyFont="1" applyFill="1" applyBorder="1" applyAlignment="1">
      <alignment vertical="center"/>
    </xf>
    <xf numFmtId="0" fontId="7" fillId="7" borderId="13" xfId="0" applyFont="1" applyFill="1" applyBorder="1"/>
    <xf numFmtId="0" fontId="6" fillId="7" borderId="13" xfId="0" applyFont="1" applyFill="1" applyBorder="1"/>
    <xf numFmtId="3" fontId="7" fillId="7" borderId="13" xfId="0" applyNumberFormat="1" applyFont="1" applyFill="1" applyBorder="1"/>
    <xf numFmtId="171" fontId="6" fillId="0" borderId="2" xfId="0" applyNumberFormat="1" applyFont="1" applyBorder="1" applyAlignment="1">
      <alignment horizontal="center"/>
    </xf>
    <xf numFmtId="171" fontId="6" fillId="0" borderId="3" xfId="0" applyNumberFormat="1" applyFont="1" applyBorder="1" applyAlignment="1">
      <alignment horizontal="center"/>
    </xf>
    <xf numFmtId="171" fontId="6" fillId="0" borderId="6" xfId="0" applyNumberFormat="1" applyFont="1" applyBorder="1" applyAlignment="1">
      <alignment horizontal="center"/>
    </xf>
    <xf numFmtId="172" fontId="6" fillId="0" borderId="2" xfId="0" applyNumberFormat="1" applyFont="1" applyBorder="1"/>
    <xf numFmtId="172" fontId="6" fillId="0" borderId="1" xfId="0" applyNumberFormat="1" applyFont="1" applyBorder="1"/>
    <xf numFmtId="174" fontId="6" fillId="0" borderId="2" xfId="0" applyNumberFormat="1" applyFont="1" applyBorder="1"/>
    <xf numFmtId="174" fontId="6" fillId="0" borderId="1" xfId="0" applyNumberFormat="1" applyFont="1" applyBorder="1"/>
    <xf numFmtId="4" fontId="6" fillId="0" borderId="1" xfId="0" applyNumberFormat="1" applyFont="1" applyBorder="1"/>
    <xf numFmtId="0" fontId="12" fillId="0" borderId="0" xfId="0" applyFont="1" applyAlignment="1">
      <alignment horizontal="centerContinuous" vertical="center"/>
    </xf>
  </cellXfs>
  <cellStyles count="8">
    <cellStyle name="Hyperlink 2" xfId="5" xr:uid="{061B4897-C7AB-4FD8-BB57-AF0F2E338243}"/>
    <cellStyle name="Hyperlink 3" xfId="6" xr:uid="{9E650498-5C60-43C7-A812-EFEB9900CF39}"/>
    <cellStyle name="Normal" xfId="0" builtinId="0"/>
    <cellStyle name="Normal 2" xfId="4" xr:uid="{2743E4E5-FA70-43AC-BC75-3A9015CE9B6A}"/>
    <cellStyle name="Normal 3" xfId="7" xr:uid="{0EDA19FC-786A-493C-BF96-12A250C64712}"/>
    <cellStyle name="Percent" xfId="1" builtinId="5"/>
    <cellStyle name="Prozent 2" xfId="3" xr:uid="{00000000-0005-0000-0000-000001000000}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9"/>
      <color rgb="FF034806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20000"/>
                <a:lumOff val="80000"/>
              </a:schemeClr>
            </a:solidFill>
            <a:ln w="19050">
              <a:solidFill>
                <a:srgbClr val="0066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Analiza!$F$55:$F$56</c:f>
              <c:strCache>
                <c:ptCount val="2"/>
                <c:pt idx="0">
                  <c:v>Cash-on-Cash Prinos</c:v>
                </c:pt>
                <c:pt idx="1">
                  <c:v>Ukupan Prinos Na Investiciju</c:v>
                </c:pt>
              </c:strCache>
            </c:strRef>
          </c:cat>
          <c:val>
            <c:numRef>
              <c:f>Analiza!$G$55:$G$56</c:f>
              <c:numCache>
                <c:formatCode>0.0%</c:formatCode>
                <c:ptCount val="2"/>
                <c:pt idx="0">
                  <c:v>5.9842091275602947E-3</c:v>
                </c:pt>
                <c:pt idx="1">
                  <c:v>0.10016559831530698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A1-429C-B09B-6F61369B6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3310872"/>
        <c:axId val="773311952"/>
      </c:barChart>
      <c:catAx>
        <c:axId val="773310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773311952"/>
        <c:crosses val="autoZero"/>
        <c:auto val="1"/>
        <c:lblAlgn val="ctr"/>
        <c:lblOffset val="100"/>
        <c:noMultiLvlLbl val="0"/>
      </c:catAx>
      <c:valAx>
        <c:axId val="77331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77331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waterfall" uniqueId="{281193F3-E19B-46EF-84CE-B23D081CFF58}">
          <cx:dataPt idx="0">
            <cx:spPr>
              <a:solidFill>
                <a:srgbClr val="9BBB59">
                  <a:lumMod val="20000"/>
                  <a:lumOff val="80000"/>
                </a:srgbClr>
              </a:solidFill>
              <a:ln w="9525">
                <a:solidFill>
                  <a:srgbClr val="006600"/>
                </a:solidFill>
              </a:ln>
            </cx:spPr>
          </cx:dataPt>
          <cx:dataPt idx="1">
            <cx:spPr>
              <a:solidFill>
                <a:srgbClr val="C0504D">
                  <a:lumMod val="20000"/>
                  <a:lumOff val="80000"/>
                </a:srgbClr>
              </a:solidFill>
              <a:ln w="9525">
                <a:solidFill>
                  <a:srgbClr val="C0504D">
                    <a:lumMod val="50000"/>
                  </a:srgbClr>
                </a:solidFill>
              </a:ln>
            </cx:spPr>
          </cx:dataPt>
          <cx:dataPt idx="2">
            <cx:spPr>
              <a:solidFill>
                <a:srgbClr val="C0504D">
                  <a:lumMod val="20000"/>
                  <a:lumOff val="80000"/>
                </a:srgbClr>
              </a:solidFill>
              <a:ln w="9525">
                <a:solidFill>
                  <a:srgbClr val="C0504D">
                    <a:lumMod val="50000"/>
                  </a:srgbClr>
                </a:solidFill>
              </a:ln>
            </cx:spPr>
          </cx:dataPt>
          <cx:dataPt idx="3">
            <cx:spPr>
              <a:solidFill>
                <a:srgbClr val="006600"/>
              </a:solidFill>
              <a:ln>
                <a:solidFill>
                  <a:srgbClr val="006600"/>
                </a:solidFill>
              </a:ln>
            </cx:spPr>
          </cx:dataPt>
          <cx:dataLabels pos="ctr"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solidFill>
                      <a:schemeClr val="tx1"/>
                    </a:solidFill>
                    <a:latin typeface="Book Antiqua" panose="02040602050305030304" pitchFamily="18" charset="0"/>
                    <a:ea typeface="Book Antiqua" panose="02040602050305030304" pitchFamily="18" charset="0"/>
                    <a:cs typeface="Book Antiqua" panose="02040602050305030304" pitchFamily="18" charset="0"/>
                  </a:defRPr>
                </a:pPr>
                <a:endParaRPr lang="en-US">
                  <a:solidFill>
                    <a:schemeClr val="tx1"/>
                  </a:solidFill>
                  <a:latin typeface="Book Antiqua" panose="02040602050305030304" pitchFamily="18" charset="0"/>
                </a:endParaRPr>
              </a:p>
            </cx:txPr>
            <cx:visibility seriesName="0" categoryName="0" value="1"/>
            <cx:separator>, </cx:separator>
            <cx:dataLabel idx="3" pos="outEnd">
              <cx:separator>, </cx:separator>
            </cx:dataLabel>
          </cx:dataLabels>
          <cx:dataId val="0"/>
          <cx:layoutPr>
            <cx:subtotals>
              <cx:idx val="3"/>
            </cx:subtotals>
          </cx:layoutPr>
        </cx:series>
      </cx:plotAreaRegion>
      <cx:axis id="0">
        <cx:catScaling gapWidth="0.5"/>
        <cx:tickLabels/>
        <cx:spPr>
          <a:ln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700" b="0" i="0">
                <a:solidFill>
                  <a:schemeClr val="tx1"/>
                </a:solidFill>
                <a:latin typeface="Book Antiqua" panose="02040602050305030304" pitchFamily="18" charset="0"/>
                <a:ea typeface="Book Antiqua" panose="02040602050305030304" pitchFamily="18" charset="0"/>
                <a:cs typeface="Book Antiqua" panose="02040602050305030304" pitchFamily="18" charset="0"/>
              </a:defRPr>
            </a:pPr>
            <a:endParaRPr lang="en-US" sz="700">
              <a:solidFill>
                <a:schemeClr val="tx1"/>
              </a:solidFill>
              <a:latin typeface="Book Antiqua" panose="02040602050305030304" pitchFamily="18" charset="0"/>
            </a:endParaRPr>
          </a:p>
        </cx:txPr>
      </cx:axis>
      <cx:axis id="1">
        <cx:valScaling/>
        <cx:majorGridlines/>
        <cx:majorTickMarks type="out"/>
        <cx:tickLabels/>
        <cx:spPr>
          <a:ln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chemeClr val="tx1"/>
                </a:solidFill>
                <a:latin typeface="Book Antiqua" panose="02040602050305030304" pitchFamily="18" charset="0"/>
                <a:ea typeface="Book Antiqua" panose="02040602050305030304" pitchFamily="18" charset="0"/>
                <a:cs typeface="Book Antiqua" panose="02040602050305030304" pitchFamily="18" charset="0"/>
              </a:defRPr>
            </a:pPr>
            <a:endParaRPr lang="en-US">
              <a:solidFill>
                <a:schemeClr val="tx1"/>
              </a:solidFill>
              <a:latin typeface="Book Antiqua" panose="02040602050305030304" pitchFamily="18" charset="0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14/relationships/chartEx" Target="../charts/chartEx1.xml"/><Relationship Id="rId1" Type="http://schemas.openxmlformats.org/officeDocument/2006/relationships/image" Target="../media/image1.jp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51954</xdr:rowOff>
    </xdr:from>
    <xdr:to>
      <xdr:col>3</xdr:col>
      <xdr:colOff>698705</xdr:colOff>
      <xdr:row>26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D5E196-6012-408E-AF9A-BECB6A5394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03" b="6222"/>
        <a:stretch>
          <a:fillRect/>
        </a:stretch>
      </xdr:blipFill>
      <xdr:spPr>
        <a:xfrm>
          <a:off x="268432" y="1151659"/>
          <a:ext cx="4266250" cy="3238501"/>
        </a:xfrm>
        <a:prstGeom prst="rect">
          <a:avLst/>
        </a:prstGeom>
        <a:ln w="6350"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4</xdr:col>
      <xdr:colOff>64942</xdr:colOff>
      <xdr:row>40</xdr:row>
      <xdr:rowOff>74468</xdr:rowOff>
    </xdr:from>
    <xdr:to>
      <xdr:col>9</xdr:col>
      <xdr:colOff>380999</xdr:colOff>
      <xdr:row>51</xdr:row>
      <xdr:rowOff>8660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F24730DC-7DD4-03A0-FDB6-F6B3D15A58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7417" y="8084993"/>
              <a:ext cx="5069032" cy="20392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</xdr:col>
      <xdr:colOff>60614</xdr:colOff>
      <xdr:row>52</xdr:row>
      <xdr:rowOff>86590</xdr:rowOff>
    </xdr:from>
    <xdr:to>
      <xdr:col>9</xdr:col>
      <xdr:colOff>381000</xdr:colOff>
      <xdr:row>67</xdr:row>
      <xdr:rowOff>17317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9D631F-7E91-46B3-BE35-9C70255F2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266699</xdr:colOff>
      <xdr:row>0</xdr:row>
      <xdr:rowOff>9524</xdr:rowOff>
    </xdr:from>
    <xdr:to>
      <xdr:col>1</xdr:col>
      <xdr:colOff>981074</xdr:colOff>
      <xdr:row>4</xdr:row>
      <xdr:rowOff>28574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5F5E85-28EA-4A92-B76C-F54B42CDC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9" y="9524"/>
          <a:ext cx="981075" cy="981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19</xdr:col>
      <xdr:colOff>277285</xdr:colOff>
      <xdr:row>25</xdr:row>
      <xdr:rowOff>10228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868CAD-6D63-49DB-92D4-A853D0045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6150" y="209550"/>
          <a:ext cx="7592485" cy="5039428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A8AD1D-9160-4F35-92A3-763490EB6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9810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479C4-BFEC-4E22-AC6D-8FF3FB09F6C1}">
  <sheetPr>
    <tabColor rgb="FF006600"/>
    <pageSetUpPr fitToPage="1"/>
  </sheetPr>
  <dimension ref="A1:K68"/>
  <sheetViews>
    <sheetView showGridLines="0" showOutlineSymbols="0" workbookViewId="0">
      <selection activeCell="B2" sqref="B2"/>
    </sheetView>
  </sheetViews>
  <sheetFormatPr defaultRowHeight="15"/>
  <cols>
    <col min="1" max="1" width="4" customWidth="1"/>
    <col min="2" max="2" width="44.85546875" customWidth="1"/>
    <col min="3" max="3" width="8.7109375" customWidth="1"/>
    <col min="4" max="4" width="10.85546875" customWidth="1"/>
    <col min="5" max="5" width="2" customWidth="1"/>
    <col min="6" max="6" width="44.85546875" customWidth="1"/>
    <col min="7" max="7" width="8.7109375" customWidth="1"/>
    <col min="8" max="8" width="10.85546875" customWidth="1"/>
    <col min="9" max="9" width="4.85546875" customWidth="1"/>
    <col min="10" max="10" width="6.85546875" customWidth="1"/>
    <col min="11" max="13" width="21" customWidth="1"/>
    <col min="16" max="16" width="10.140625" bestFit="1" customWidth="1"/>
  </cols>
  <sheetData>
    <row r="1" spans="1:11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45.75">
      <c r="B2" s="53" t="s">
        <v>61</v>
      </c>
      <c r="C2" s="53"/>
      <c r="D2" s="53"/>
      <c r="E2" s="53"/>
      <c r="F2" s="53"/>
      <c r="G2" s="53"/>
      <c r="H2" s="53"/>
    </row>
    <row r="3" spans="1:11" ht="16.5">
      <c r="B3" s="55" t="s">
        <v>63</v>
      </c>
      <c r="C3" s="54"/>
      <c r="D3" s="54"/>
      <c r="E3" s="54"/>
      <c r="F3" s="54"/>
      <c r="G3" s="56" t="s">
        <v>62</v>
      </c>
      <c r="H3" s="57">
        <f ca="1">TODAY()</f>
        <v>45883</v>
      </c>
      <c r="I3" s="1"/>
      <c r="J3" s="1"/>
    </row>
    <row r="4" spans="1:11" ht="6.75" customHeight="1" thickBot="1">
      <c r="A4" s="28"/>
      <c r="B4" s="28"/>
      <c r="C4" s="28"/>
      <c r="D4" s="28"/>
      <c r="E4" s="28"/>
      <c r="F4" s="28"/>
      <c r="G4" s="28"/>
      <c r="H4" s="28"/>
      <c r="I4" s="28"/>
      <c r="J4" s="28"/>
    </row>
    <row r="5" spans="1:11" ht="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2.5" customHeight="1">
      <c r="A6" s="1"/>
      <c r="B6" s="8" t="s">
        <v>6</v>
      </c>
      <c r="C6" s="8"/>
      <c r="D6" s="8"/>
      <c r="E6" s="1"/>
      <c r="F6" s="8" t="s">
        <v>7</v>
      </c>
      <c r="G6" s="8"/>
      <c r="H6" s="8"/>
      <c r="I6" s="1"/>
      <c r="J6" s="1"/>
      <c r="K6" s="1"/>
    </row>
    <row r="7" spans="1:11" ht="16.5">
      <c r="A7" s="1"/>
      <c r="B7" s="5" t="s">
        <v>2</v>
      </c>
      <c r="C7" s="5" t="s">
        <v>3</v>
      </c>
      <c r="D7" s="5"/>
      <c r="E7" s="1"/>
      <c r="F7" s="5" t="s">
        <v>8</v>
      </c>
      <c r="G7" s="5"/>
      <c r="H7" s="13">
        <v>75</v>
      </c>
      <c r="I7" s="1"/>
      <c r="J7" s="1"/>
      <c r="K7" s="1"/>
    </row>
    <row r="8" spans="1:11" ht="16.5">
      <c r="A8" s="1"/>
      <c r="B8" s="6" t="s">
        <v>0</v>
      </c>
      <c r="C8" s="6" t="s">
        <v>4</v>
      </c>
      <c r="D8" s="6"/>
      <c r="E8" s="1"/>
      <c r="F8" s="6" t="s">
        <v>9</v>
      </c>
      <c r="G8" s="6"/>
      <c r="H8" s="14">
        <v>3500</v>
      </c>
      <c r="I8" s="1"/>
      <c r="J8" s="1"/>
      <c r="K8" s="1"/>
    </row>
    <row r="9" spans="1:11" ht="16.5">
      <c r="A9" s="1"/>
      <c r="B9" s="7" t="s">
        <v>1</v>
      </c>
      <c r="C9" s="7" t="s">
        <v>5</v>
      </c>
      <c r="D9" s="7"/>
      <c r="E9" s="1"/>
      <c r="F9" s="6" t="s">
        <v>10</v>
      </c>
      <c r="G9" s="6"/>
      <c r="H9" s="6">
        <v>2</v>
      </c>
      <c r="I9" s="1"/>
      <c r="J9" s="1"/>
      <c r="K9" s="1"/>
    </row>
    <row r="10" spans="1:11" ht="16.5">
      <c r="A10" s="1"/>
      <c r="B10" s="1"/>
      <c r="C10" s="1"/>
      <c r="D10" s="1"/>
      <c r="E10" s="1"/>
      <c r="F10" s="15" t="s">
        <v>11</v>
      </c>
      <c r="G10" s="15"/>
      <c r="H10" s="16">
        <v>20000</v>
      </c>
      <c r="I10" s="1"/>
      <c r="J10" s="1"/>
      <c r="K10" s="1"/>
    </row>
    <row r="11" spans="1:11" ht="16.5">
      <c r="A11" s="1"/>
      <c r="B11" s="1"/>
      <c r="C11" s="1"/>
      <c r="D11" s="1"/>
      <c r="E11" s="1"/>
      <c r="F11" s="10" t="s">
        <v>15</v>
      </c>
      <c r="G11" s="11"/>
      <c r="H11" s="12">
        <f>H7*H8+H9*H10</f>
        <v>302500</v>
      </c>
      <c r="I11" s="1"/>
      <c r="J11" s="1"/>
      <c r="K11" s="9"/>
    </row>
    <row r="12" spans="1:11" ht="6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6.5">
      <c r="A13" s="1"/>
      <c r="B13" s="1"/>
      <c r="C13" s="1"/>
      <c r="D13" s="1"/>
      <c r="E13" s="1"/>
      <c r="F13" s="29" t="s">
        <v>12</v>
      </c>
      <c r="G13" s="36">
        <v>0.02</v>
      </c>
      <c r="H13" s="30">
        <f>$H$11*G13</f>
        <v>6050</v>
      </c>
      <c r="I13" s="1"/>
      <c r="J13" s="1"/>
      <c r="K13" s="1"/>
    </row>
    <row r="14" spans="1:11" ht="16.5">
      <c r="A14" s="1"/>
      <c r="B14" s="1"/>
      <c r="C14" s="1"/>
      <c r="D14" s="1"/>
      <c r="E14" s="1"/>
      <c r="F14" s="6" t="s">
        <v>17</v>
      </c>
      <c r="G14" s="6"/>
      <c r="H14" s="6">
        <v>200</v>
      </c>
      <c r="I14" s="1"/>
      <c r="J14" s="1"/>
      <c r="K14" s="1"/>
    </row>
    <row r="15" spans="1:11" ht="16.5">
      <c r="A15" s="1"/>
      <c r="B15" s="1"/>
      <c r="C15" s="1"/>
      <c r="D15" s="1"/>
      <c r="E15" s="1"/>
      <c r="F15" s="31" t="s">
        <v>18</v>
      </c>
      <c r="G15" s="32"/>
      <c r="H15" s="14">
        <f>INDEX('Notar - Ugovor'!$D$3:$D$44, MATCH(Analiza!H11*117.2, 'Notar - Ugovor'!$B$3:$B$44, 1))/117.2</f>
        <v>466.89419795221841</v>
      </c>
      <c r="I15" s="1"/>
      <c r="J15" s="1"/>
      <c r="K15" s="1"/>
    </row>
    <row r="16" spans="1:11" ht="16.5">
      <c r="A16" s="1"/>
      <c r="B16" s="1"/>
      <c r="C16" s="1"/>
      <c r="D16" s="1"/>
      <c r="E16" s="1"/>
      <c r="F16" s="6" t="s">
        <v>16</v>
      </c>
      <c r="G16" s="37">
        <v>0.1</v>
      </c>
      <c r="H16" s="14">
        <f>$H$11*G16</f>
        <v>30250</v>
      </c>
      <c r="I16" s="1"/>
      <c r="J16" s="1"/>
      <c r="K16" s="1"/>
    </row>
    <row r="17" spans="1:11" ht="16.5">
      <c r="A17" s="1"/>
      <c r="B17" s="1"/>
      <c r="C17" s="1"/>
      <c r="D17" s="1"/>
      <c r="E17" s="1"/>
      <c r="F17" s="6" t="s">
        <v>22</v>
      </c>
      <c r="G17" s="6"/>
      <c r="H17" s="14">
        <f>INDEX('Notar - Zalozna izjava'!$D$3:$D$44, MATCH(Analiza!H11*117.2, 'Notar - Zalozna izjava'!$B$3:$B$44, 1))/117.2</f>
        <v>614.33447098976103</v>
      </c>
      <c r="I17" s="1"/>
      <c r="J17" s="1"/>
      <c r="K17" s="1"/>
    </row>
    <row r="18" spans="1:11" ht="16.5">
      <c r="A18" s="1"/>
      <c r="B18" s="1"/>
      <c r="C18" s="1"/>
      <c r="D18" s="1"/>
      <c r="E18" s="1"/>
      <c r="F18" s="6" t="s">
        <v>24</v>
      </c>
      <c r="G18" s="6"/>
      <c r="H18" s="14">
        <v>150</v>
      </c>
      <c r="I18" s="1"/>
      <c r="J18" s="1"/>
      <c r="K18" s="1"/>
    </row>
    <row r="19" spans="1:11" ht="16.5">
      <c r="A19" s="1"/>
      <c r="B19" s="1"/>
      <c r="C19" s="1"/>
      <c r="D19" s="1"/>
      <c r="E19" s="1"/>
      <c r="F19" s="6" t="s">
        <v>25</v>
      </c>
      <c r="G19" s="6"/>
      <c r="H19" s="6">
        <v>150</v>
      </c>
      <c r="I19" s="1"/>
      <c r="J19" s="1"/>
      <c r="K19" s="1"/>
    </row>
    <row r="20" spans="1:11" ht="16.5">
      <c r="A20" s="1"/>
      <c r="B20" s="1"/>
      <c r="C20" s="1"/>
      <c r="D20" s="1"/>
      <c r="E20" s="1"/>
      <c r="F20" s="6" t="s">
        <v>19</v>
      </c>
      <c r="G20" s="6"/>
      <c r="H20" s="14">
        <v>20000</v>
      </c>
      <c r="I20" s="1"/>
      <c r="J20" s="1"/>
      <c r="K20" s="1"/>
    </row>
    <row r="21" spans="1:11" ht="16.5">
      <c r="A21" s="1"/>
      <c r="B21" s="1"/>
      <c r="C21" s="1"/>
      <c r="D21" s="1"/>
      <c r="E21" s="1"/>
      <c r="F21" s="15" t="s">
        <v>21</v>
      </c>
      <c r="G21" s="15"/>
      <c r="H21" s="16">
        <f>4000/117.2</f>
        <v>34.129692832764505</v>
      </c>
      <c r="I21" s="1"/>
      <c r="J21" s="1"/>
      <c r="K21" s="1"/>
    </row>
    <row r="22" spans="1:11" ht="16.5">
      <c r="A22" s="1"/>
      <c r="E22" s="1"/>
      <c r="F22" s="10" t="s">
        <v>20</v>
      </c>
      <c r="G22" s="11"/>
      <c r="H22" s="12">
        <f>SUM(H11:H21)</f>
        <v>360415.35836177476</v>
      </c>
      <c r="I22" s="1"/>
      <c r="J22" s="1"/>
      <c r="K22" s="1"/>
    </row>
    <row r="23" spans="1:11" ht="6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>
      <c r="A24" s="1"/>
      <c r="E24" s="1"/>
      <c r="F24" s="5" t="s">
        <v>26</v>
      </c>
      <c r="G24" s="36">
        <v>0.2</v>
      </c>
      <c r="H24" s="30">
        <f>($H$11+H16)*G24</f>
        <v>66550</v>
      </c>
      <c r="I24" s="1"/>
      <c r="J24" s="1"/>
      <c r="K24" s="1"/>
    </row>
    <row r="25" spans="1:11" ht="16.5">
      <c r="A25" s="1"/>
      <c r="E25" s="1"/>
      <c r="F25" s="15" t="s">
        <v>28</v>
      </c>
      <c r="G25" s="15"/>
      <c r="H25" s="16">
        <f>SUM(H13:H15,H17:H21)</f>
        <v>27665.358361774743</v>
      </c>
      <c r="I25" s="1"/>
      <c r="J25" s="1"/>
      <c r="K25" s="1"/>
    </row>
    <row r="26" spans="1:11" ht="16.5">
      <c r="A26" s="1"/>
      <c r="F26" s="33" t="s">
        <v>27</v>
      </c>
      <c r="G26" s="34"/>
      <c r="H26" s="35">
        <f>H22-H24-H25</f>
        <v>266200</v>
      </c>
    </row>
    <row r="27" spans="1:11" ht="6.75" customHeight="1" thickBot="1">
      <c r="A27" s="27"/>
      <c r="B27" s="27"/>
      <c r="C27" s="27"/>
      <c r="D27" s="27"/>
      <c r="E27" s="27"/>
      <c r="F27" s="27"/>
      <c r="G27" s="27"/>
      <c r="H27" s="27"/>
      <c r="I27" s="28"/>
      <c r="J27" s="28"/>
    </row>
    <row r="28" spans="1:11" ht="6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8.75">
      <c r="A29" s="1"/>
      <c r="B29" s="8" t="s">
        <v>32</v>
      </c>
      <c r="C29" s="8"/>
      <c r="D29" s="8"/>
      <c r="E29" s="1"/>
      <c r="F29" s="8" t="s">
        <v>33</v>
      </c>
      <c r="G29" s="8"/>
      <c r="H29" s="8"/>
    </row>
    <row r="30" spans="1:11" ht="16.5">
      <c r="A30" s="1"/>
      <c r="B30" s="29" t="s">
        <v>30</v>
      </c>
      <c r="C30" s="38"/>
      <c r="D30" s="39">
        <v>4.4999999999999998E-2</v>
      </c>
      <c r="E30" s="1"/>
      <c r="F30" s="29" t="s">
        <v>35</v>
      </c>
      <c r="G30" s="36">
        <v>0.03</v>
      </c>
      <c r="H30" s="30">
        <f>G30*-$D$35</f>
        <v>-45</v>
      </c>
    </row>
    <row r="31" spans="1:11" ht="16.5">
      <c r="A31" s="1"/>
      <c r="B31" s="40" t="s">
        <v>31</v>
      </c>
      <c r="C31" s="15"/>
      <c r="D31" s="16">
        <v>30</v>
      </c>
      <c r="E31" s="1"/>
      <c r="F31" s="31" t="s">
        <v>40</v>
      </c>
      <c r="G31" s="37">
        <v>0.05</v>
      </c>
      <c r="H31" s="14">
        <f>G31*-$D$37</f>
        <v>-87.5</v>
      </c>
    </row>
    <row r="32" spans="1:11" ht="16.5">
      <c r="A32" s="1"/>
      <c r="B32" s="10" t="s">
        <v>29</v>
      </c>
      <c r="C32" s="11"/>
      <c r="D32" s="12">
        <f>PMT(D30/12,D31*12,H26,,1)</f>
        <v>-1343.757205236856</v>
      </c>
      <c r="E32" s="1"/>
      <c r="F32" s="31" t="s">
        <v>36</v>
      </c>
      <c r="G32" s="6"/>
      <c r="H32" s="14">
        <f>(-INDEX('Porez na imovinu'!$D$3:$D$6, MATCH(Analiza!H11*117.2, 'Porez na imovinu'!$B$3:$B$6, 1))
-((H11*117.2-INDEX('Porez na imovinu'!$B$3:$B$6, MATCH(Analiza!H11*117.2, 'Porez na imovinu'!$B$3:$B$6, 1)))*INDEX('Porez na imovinu'!$E$3:$E$6, MATCH(Analiza!H11*117.2, 'Porez na imovinu'!$B$3:$B$6, 1))))/117.2/12</f>
        <v>-166.75909414106937</v>
      </c>
      <c r="J32" s="1"/>
    </row>
    <row r="33" spans="1:11" ht="16.5">
      <c r="A33" s="1"/>
      <c r="B33" s="1"/>
      <c r="C33" s="1"/>
      <c r="D33" s="1"/>
      <c r="E33" s="1"/>
      <c r="F33" s="31" t="s">
        <v>37</v>
      </c>
      <c r="G33" s="6"/>
      <c r="H33" s="14">
        <v>-40</v>
      </c>
    </row>
    <row r="34" spans="1:11" ht="18.75">
      <c r="A34" s="1"/>
      <c r="B34" s="8" t="s">
        <v>41</v>
      </c>
      <c r="C34" s="8"/>
      <c r="D34" s="8"/>
      <c r="E34" s="1"/>
      <c r="F34" s="42" t="s">
        <v>38</v>
      </c>
      <c r="G34" s="41"/>
      <c r="H34" s="16">
        <v>-20</v>
      </c>
      <c r="I34" s="1"/>
      <c r="J34" s="1"/>
      <c r="K34" s="1"/>
    </row>
    <row r="35" spans="1:11" ht="16.5">
      <c r="A35" s="1"/>
      <c r="B35" s="29" t="s">
        <v>42</v>
      </c>
      <c r="C35" s="38"/>
      <c r="D35" s="45">
        <v>1500</v>
      </c>
      <c r="E35" s="1"/>
      <c r="F35" s="10" t="s">
        <v>34</v>
      </c>
      <c r="G35" s="11"/>
      <c r="H35" s="12">
        <f>SUM(H30:H34)</f>
        <v>-359.25909414106934</v>
      </c>
      <c r="I35" s="1"/>
      <c r="J35" s="4"/>
      <c r="K35" s="4"/>
    </row>
    <row r="36" spans="1:11" ht="16.5">
      <c r="A36" s="1"/>
      <c r="B36" s="40" t="s">
        <v>43</v>
      </c>
      <c r="C36" s="15"/>
      <c r="D36" s="16">
        <v>250</v>
      </c>
      <c r="E36" s="1"/>
      <c r="F36" s="1"/>
      <c r="G36" s="1"/>
      <c r="H36" s="1"/>
      <c r="I36" s="1"/>
      <c r="J36" s="4"/>
      <c r="K36" s="4"/>
    </row>
    <row r="37" spans="1:11" ht="16.5">
      <c r="A37" s="1"/>
      <c r="B37" s="10" t="s">
        <v>44</v>
      </c>
      <c r="C37" s="11"/>
      <c r="D37" s="12">
        <f>SUM(D35:D36)</f>
        <v>1750</v>
      </c>
      <c r="E37" s="1"/>
      <c r="F37" s="1"/>
      <c r="G37" s="1"/>
      <c r="H37" s="1"/>
      <c r="I37" s="1"/>
      <c r="J37" s="1"/>
      <c r="K37" s="1"/>
    </row>
    <row r="38" spans="1:11" ht="6.75" customHeight="1" thickBot="1">
      <c r="A38" s="27"/>
      <c r="B38" s="27"/>
      <c r="C38" s="27"/>
      <c r="D38" s="27"/>
      <c r="E38" s="27"/>
      <c r="F38" s="27"/>
      <c r="G38" s="27"/>
      <c r="H38" s="27"/>
      <c r="I38" s="28"/>
      <c r="J38" s="28"/>
    </row>
    <row r="39" spans="1:11" ht="6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35.25">
      <c r="A40" s="1"/>
      <c r="B40" s="47" t="s">
        <v>59</v>
      </c>
      <c r="C40" s="8"/>
      <c r="D40" s="8"/>
      <c r="E40" s="8"/>
      <c r="F40" s="8"/>
      <c r="G40" s="8"/>
      <c r="H40" s="8"/>
      <c r="I40" s="8"/>
      <c r="J40" s="8"/>
      <c r="K40" s="1"/>
    </row>
    <row r="41" spans="1:11" ht="6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6.5" customHeight="1">
      <c r="A42" s="1"/>
      <c r="B42" s="8" t="s">
        <v>45</v>
      </c>
      <c r="C42" s="8"/>
      <c r="D42" s="8"/>
      <c r="E42" s="1"/>
      <c r="F42" s="1"/>
      <c r="G42" s="1"/>
      <c r="H42" s="1"/>
      <c r="I42" s="1"/>
      <c r="J42" s="1"/>
      <c r="K42" s="1"/>
    </row>
    <row r="43" spans="1:11" ht="16.5" customHeight="1">
      <c r="A43" s="1"/>
      <c r="B43" s="5" t="str">
        <f>B29</f>
        <v>Mesečna otplata kredita</v>
      </c>
      <c r="C43" s="5"/>
      <c r="D43" s="30">
        <f>D32</f>
        <v>-1343.757205236856</v>
      </c>
      <c r="E43" s="1"/>
      <c r="F43" s="2" t="str">
        <f>B44</f>
        <v>Mesečni prihodi</v>
      </c>
      <c r="G43" s="3">
        <f>D44</f>
        <v>1750</v>
      </c>
      <c r="H43" s="1"/>
      <c r="I43" s="1"/>
      <c r="J43" s="1"/>
      <c r="K43" s="1"/>
    </row>
    <row r="44" spans="1:11" ht="16.5" customHeight="1">
      <c r="A44" s="1"/>
      <c r="B44" s="6" t="str">
        <f>B34</f>
        <v>Mesečni prihodi</v>
      </c>
      <c r="C44" s="6"/>
      <c r="D44" s="14">
        <f>D37</f>
        <v>1750</v>
      </c>
      <c r="E44" s="1"/>
      <c r="F44" s="2" t="str">
        <f>B43</f>
        <v>Mesečna otplata kredita</v>
      </c>
      <c r="G44" s="3">
        <f>D43</f>
        <v>-1343.757205236856</v>
      </c>
      <c r="H44" s="1"/>
      <c r="I44" s="1"/>
      <c r="J44" s="1"/>
      <c r="K44" s="1"/>
    </row>
    <row r="45" spans="1:11" ht="17.25" thickBot="1">
      <c r="A45" s="1"/>
      <c r="B45" s="41" t="str">
        <f>F29</f>
        <v>Mesečni operativni troškovi</v>
      </c>
      <c r="C45" s="41"/>
      <c r="D45" s="48">
        <f>H35</f>
        <v>-359.25909414106934</v>
      </c>
      <c r="E45" s="1"/>
      <c r="F45" s="2" t="str">
        <f>B45</f>
        <v>Mesečni operativni troškovi</v>
      </c>
      <c r="G45" s="3">
        <f>D45</f>
        <v>-359.25909414106934</v>
      </c>
      <c r="H45" s="1"/>
      <c r="I45" s="1"/>
      <c r="J45" s="1"/>
      <c r="K45" s="1"/>
    </row>
    <row r="46" spans="1:11" ht="17.25" thickBot="1">
      <c r="A46" s="1"/>
      <c r="B46" s="10" t="s">
        <v>46</v>
      </c>
      <c r="C46" s="11"/>
      <c r="D46" s="46">
        <f>SUM(D43:D45)</f>
        <v>46.983700622074707</v>
      </c>
      <c r="E46" s="1"/>
      <c r="F46" s="2" t="str">
        <f>B46</f>
        <v>Mesečni Cash Flow</v>
      </c>
      <c r="G46" s="3">
        <f>D46</f>
        <v>46.983700622074707</v>
      </c>
      <c r="H46" s="1"/>
      <c r="I46" s="1"/>
      <c r="J46" s="1"/>
      <c r="K46" s="1"/>
    </row>
    <row r="47" spans="1:11" ht="6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8.75">
      <c r="A48" s="1"/>
      <c r="B48" s="8" t="s">
        <v>48</v>
      </c>
      <c r="C48" s="8"/>
      <c r="D48" s="8"/>
      <c r="E48" s="1"/>
      <c r="F48" s="1"/>
      <c r="G48" s="1"/>
      <c r="H48" s="1"/>
      <c r="I48" s="1"/>
    </row>
    <row r="49" spans="1:11" ht="16.5">
      <c r="A49" s="1"/>
      <c r="B49" s="6" t="s">
        <v>49</v>
      </c>
      <c r="C49" s="6"/>
      <c r="D49" s="14">
        <f>D46*12</f>
        <v>563.80440746489649</v>
      </c>
      <c r="E49" s="1"/>
      <c r="F49" s="1"/>
      <c r="G49" s="1"/>
      <c r="H49" s="1"/>
      <c r="I49" s="1"/>
    </row>
    <row r="50" spans="1:11" ht="16.5">
      <c r="A50" s="1"/>
      <c r="B50" s="41" t="s">
        <v>50</v>
      </c>
      <c r="C50" s="41"/>
      <c r="D50" s="48">
        <f>H24+H25</f>
        <v>94215.358361774735</v>
      </c>
      <c r="E50" s="1"/>
      <c r="F50" s="1"/>
      <c r="G50" s="1"/>
      <c r="H50" s="1"/>
      <c r="I50" s="1"/>
    </row>
    <row r="51" spans="1:11" ht="16.5">
      <c r="A51" s="1"/>
      <c r="B51" s="10" t="s">
        <v>47</v>
      </c>
      <c r="C51" s="11"/>
      <c r="D51" s="49">
        <f>D49/D50</f>
        <v>5.9842091275602947E-3</v>
      </c>
      <c r="E51" s="1"/>
      <c r="F51" s="1"/>
      <c r="G51" s="1"/>
      <c r="H51" s="1"/>
      <c r="I51" s="1"/>
    </row>
    <row r="52" spans="1:11" ht="6.75" customHeight="1" thickBot="1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1"/>
    </row>
    <row r="53" spans="1:11" ht="6.75" customHeight="1">
      <c r="A53" s="1"/>
      <c r="B53" s="1"/>
      <c r="C53" s="1"/>
      <c r="D53" s="1"/>
      <c r="E53" s="1"/>
      <c r="F53" s="1"/>
      <c r="G53" s="1"/>
      <c r="H53" s="1"/>
      <c r="I53" s="1"/>
    </row>
    <row r="54" spans="1:11" ht="18.75">
      <c r="A54" s="1"/>
      <c r="B54" s="8" t="s">
        <v>51</v>
      </c>
      <c r="C54" s="8"/>
      <c r="D54" s="8"/>
      <c r="E54" s="1"/>
      <c r="F54" s="1"/>
      <c r="G54" s="1"/>
      <c r="H54" s="1"/>
      <c r="I54" s="1"/>
    </row>
    <row r="55" spans="1:11" ht="16.5">
      <c r="A55" s="1"/>
      <c r="B55" s="6" t="s">
        <v>52</v>
      </c>
      <c r="C55" s="6"/>
      <c r="D55" s="14">
        <f>CUMPRINC(D30/12,D31*12,H26,1,D31*12,1)/(D31*12)</f>
        <v>-739.44444444444423</v>
      </c>
      <c r="E55" s="1"/>
      <c r="F55" s="1" t="str">
        <f>B51</f>
        <v>Cash-on-Cash Prinos</v>
      </c>
      <c r="G55" s="52">
        <f>D51</f>
        <v>5.9842091275602947E-3</v>
      </c>
      <c r="H55" s="1"/>
      <c r="I55" s="1"/>
    </row>
    <row r="56" spans="1:11" ht="16.5">
      <c r="A56" s="1"/>
      <c r="B56" s="41" t="s">
        <v>53</v>
      </c>
      <c r="C56" s="41"/>
      <c r="D56" s="48">
        <f>CUMIPMT(D30/12,D31*12,H26,1,D31*12,1)/(12*D31)</f>
        <v>-604.31276079241172</v>
      </c>
      <c r="E56" s="1" t="str">
        <f ca="1">_xlfn.IFNA(_xlfn.FORMULATEXT(D54),"")</f>
        <v/>
      </c>
      <c r="F56" s="1" t="str">
        <f>PROPER(B67)</f>
        <v>Ukupan Prinos Na Investiciju</v>
      </c>
      <c r="G56" s="52">
        <f>D67</f>
        <v>0.10016559831530698</v>
      </c>
      <c r="H56" s="1"/>
      <c r="I56" s="1"/>
    </row>
    <row r="57" spans="1:11" ht="16.5">
      <c r="A57" s="1"/>
      <c r="B57" s="10" t="s">
        <v>54</v>
      </c>
      <c r="C57" s="11"/>
      <c r="D57" s="12">
        <f>SUM(D55:D56)</f>
        <v>-1343.757205236856</v>
      </c>
      <c r="E57" s="1"/>
      <c r="F57" s="1"/>
      <c r="G57" s="1"/>
      <c r="H57" s="1"/>
      <c r="I57" s="1"/>
    </row>
    <row r="58" spans="1:11" ht="6.75" customHeight="1">
      <c r="A58" s="1"/>
      <c r="B58" s="1"/>
      <c r="C58" s="1"/>
      <c r="D58" s="1"/>
      <c r="E58" s="1"/>
      <c r="F58" s="1"/>
      <c r="G58" s="1"/>
      <c r="H58" s="1"/>
      <c r="I58" s="1"/>
    </row>
    <row r="59" spans="1:11" ht="18.75">
      <c r="A59" s="1"/>
      <c r="B59" s="8" t="s">
        <v>55</v>
      </c>
      <c r="C59" s="8"/>
      <c r="D59" s="8"/>
      <c r="E59" s="1"/>
      <c r="F59" s="1"/>
      <c r="G59" s="1"/>
      <c r="H59" s="1"/>
      <c r="I59" s="1"/>
    </row>
    <row r="60" spans="1:11" ht="16.5">
      <c r="A60" s="1"/>
      <c r="B60" s="5" t="s">
        <v>56</v>
      </c>
      <c r="C60" s="5"/>
      <c r="D60" s="30">
        <f>D46</f>
        <v>46.983700622074707</v>
      </c>
      <c r="E60" s="1"/>
      <c r="F60" s="1"/>
      <c r="G60" s="1"/>
      <c r="H60" s="1"/>
      <c r="I60" s="1"/>
    </row>
    <row r="61" spans="1:11" ht="16.5">
      <c r="A61" s="1"/>
      <c r="B61" s="41" t="str">
        <f>B55</f>
        <v>Mesečna uplata Glavnice</v>
      </c>
      <c r="C61" s="41"/>
      <c r="D61" s="48">
        <f>-D55</f>
        <v>739.44444444444423</v>
      </c>
      <c r="E61" s="1"/>
      <c r="F61" s="1"/>
      <c r="G61" s="1"/>
      <c r="H61" s="1"/>
      <c r="I61" s="1"/>
    </row>
    <row r="62" spans="1:11" ht="16.5">
      <c r="A62" s="1"/>
      <c r="B62" s="10" t="s">
        <v>57</v>
      </c>
      <c r="C62" s="11"/>
      <c r="D62" s="12">
        <f>D60+D61</f>
        <v>786.42814506651894</v>
      </c>
      <c r="E62" s="1"/>
      <c r="F62" s="1"/>
      <c r="G62" s="1"/>
      <c r="H62" s="1"/>
      <c r="I62" s="1"/>
    </row>
    <row r="63" spans="1:11" ht="6.75" customHeight="1">
      <c r="A63" s="1"/>
      <c r="B63" s="1"/>
      <c r="C63" s="1"/>
      <c r="D63" s="1"/>
      <c r="E63" s="1"/>
      <c r="F63" s="1"/>
      <c r="G63" s="1"/>
      <c r="H63" s="1"/>
      <c r="I63" s="1"/>
    </row>
    <row r="64" spans="1:11" ht="18.75">
      <c r="A64" s="1"/>
      <c r="B64" s="8" t="s">
        <v>58</v>
      </c>
      <c r="C64" s="8"/>
      <c r="D64" s="8"/>
      <c r="E64" s="1"/>
      <c r="F64" s="1"/>
      <c r="G64" s="1"/>
      <c r="H64" s="1"/>
      <c r="I64" s="1"/>
    </row>
    <row r="65" spans="1:9" ht="16.5">
      <c r="A65" s="1"/>
      <c r="B65" s="6" t="s">
        <v>49</v>
      </c>
      <c r="C65" s="6"/>
      <c r="D65" s="14">
        <f>D62*12</f>
        <v>9437.1377407982272</v>
      </c>
      <c r="E65" s="1"/>
      <c r="F65" s="1"/>
      <c r="G65" s="1"/>
      <c r="H65" s="1"/>
      <c r="I65" s="1"/>
    </row>
    <row r="66" spans="1:9" ht="17.25" thickBot="1">
      <c r="A66" s="1"/>
      <c r="B66" s="41" t="s">
        <v>50</v>
      </c>
      <c r="C66" s="41"/>
      <c r="D66" s="48">
        <f>+H24+H25</f>
        <v>94215.358361774735</v>
      </c>
      <c r="E66" s="1"/>
      <c r="F66" s="1"/>
      <c r="G66" s="1"/>
      <c r="H66" s="1"/>
      <c r="I66" s="1"/>
    </row>
    <row r="67" spans="1:9" ht="17.25" thickBot="1">
      <c r="A67" s="1"/>
      <c r="B67" s="10" t="s">
        <v>60</v>
      </c>
      <c r="C67" s="11"/>
      <c r="D67" s="51">
        <f>D65/D66</f>
        <v>0.10016559831530698</v>
      </c>
      <c r="E67" s="1"/>
      <c r="F67" s="1"/>
      <c r="G67" s="1"/>
      <c r="H67" s="1"/>
      <c r="I67" s="1"/>
    </row>
    <row r="68" spans="1:9" ht="16.5">
      <c r="A68" s="1"/>
      <c r="B68" s="1"/>
      <c r="C68" s="1"/>
      <c r="D68" s="1"/>
      <c r="E68" s="1" t="str">
        <f ca="1">_xlfn.IFNA(_xlfn.FORMULATEXT(D68),"")</f>
        <v/>
      </c>
      <c r="F68" s="1"/>
      <c r="G68" s="1"/>
      <c r="H68" s="1"/>
      <c r="I68" s="1"/>
    </row>
  </sheetData>
  <printOptions headings="1" gridLines="1"/>
  <pageMargins left="0.25" right="0.25" top="0.5" bottom="0.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18AC1-2D26-4557-ACB7-165123081C49}">
  <sheetPr>
    <tabColor theme="6" tint="0.79998168889431442"/>
  </sheetPr>
  <dimension ref="B2:J45"/>
  <sheetViews>
    <sheetView showOutlineSymbols="0" workbookViewId="0"/>
  </sheetViews>
  <sheetFormatPr defaultRowHeight="16.5"/>
  <cols>
    <col min="1" max="1" width="9.140625" style="1"/>
    <col min="2" max="3" width="30.28515625" style="1" customWidth="1"/>
    <col min="4" max="4" width="21.42578125" style="1" customWidth="1"/>
    <col min="5" max="16384" width="9.140625" style="1"/>
  </cols>
  <sheetData>
    <row r="2" spans="2:10">
      <c r="B2" s="17" t="s">
        <v>13</v>
      </c>
      <c r="C2" s="17"/>
      <c r="D2" s="18" t="s">
        <v>14</v>
      </c>
    </row>
    <row r="3" spans="2:10">
      <c r="B3" s="21">
        <v>1</v>
      </c>
      <c r="C3" s="21">
        <v>600000</v>
      </c>
      <c r="D3" s="21">
        <v>7200</v>
      </c>
      <c r="H3" s="19"/>
      <c r="I3" s="19"/>
      <c r="J3" s="19"/>
    </row>
    <row r="4" spans="2:10">
      <c r="B4" s="21">
        <v>600001</v>
      </c>
      <c r="C4" s="21">
        <v>2500000</v>
      </c>
      <c r="D4" s="21">
        <v>11520</v>
      </c>
      <c r="H4" s="19"/>
      <c r="I4" s="19"/>
      <c r="J4" s="19"/>
    </row>
    <row r="5" spans="2:10">
      <c r="B5" s="21">
        <v>2500001</v>
      </c>
      <c r="C5" s="21">
        <v>5000000</v>
      </c>
      <c r="D5" s="21">
        <v>15840</v>
      </c>
      <c r="H5" s="19"/>
      <c r="I5" s="19"/>
      <c r="J5" s="19"/>
    </row>
    <row r="6" spans="2:10">
      <c r="B6" s="21">
        <v>5000001</v>
      </c>
      <c r="C6" s="21">
        <v>7000000</v>
      </c>
      <c r="D6" s="21">
        <v>22320</v>
      </c>
      <c r="H6" s="19"/>
      <c r="I6" s="19"/>
      <c r="J6" s="19"/>
    </row>
    <row r="7" spans="2:10">
      <c r="B7" s="21">
        <v>7000001</v>
      </c>
      <c r="C7" s="21">
        <v>10000000</v>
      </c>
      <c r="D7" s="21">
        <v>26640</v>
      </c>
      <c r="H7" s="19"/>
      <c r="I7" s="19"/>
      <c r="J7" s="19"/>
    </row>
    <row r="8" spans="2:10">
      <c r="B8" s="21">
        <v>10000001</v>
      </c>
      <c r="C8" s="21">
        <v>14000000</v>
      </c>
      <c r="D8" s="21">
        <v>30960</v>
      </c>
      <c r="H8" s="19"/>
      <c r="I8" s="19"/>
      <c r="J8" s="19"/>
    </row>
    <row r="9" spans="2:10">
      <c r="B9" s="22">
        <f>C8+1</f>
        <v>14000001</v>
      </c>
      <c r="C9" s="22">
        <f>C8+1000000</f>
        <v>15000000</v>
      </c>
      <c r="D9" s="22">
        <f>D8+1080</f>
        <v>32040</v>
      </c>
      <c r="H9" s="9"/>
      <c r="I9" s="9"/>
      <c r="J9" s="9"/>
    </row>
    <row r="10" spans="2:10">
      <c r="B10" s="22">
        <f t="shared" ref="B10:B44" si="0">C9+1</f>
        <v>15000001</v>
      </c>
      <c r="C10" s="22">
        <f t="shared" ref="C10:C44" si="1">C9+1000000</f>
        <v>16000000</v>
      </c>
      <c r="D10" s="22">
        <f t="shared" ref="D10:D44" si="2">D9+1080</f>
        <v>33120</v>
      </c>
      <c r="H10" s="9"/>
      <c r="I10" s="9"/>
      <c r="J10" s="9"/>
    </row>
    <row r="11" spans="2:10">
      <c r="B11" s="22">
        <f t="shared" si="0"/>
        <v>16000001</v>
      </c>
      <c r="C11" s="22">
        <f t="shared" si="1"/>
        <v>17000000</v>
      </c>
      <c r="D11" s="22">
        <f t="shared" si="2"/>
        <v>34200</v>
      </c>
      <c r="H11" s="9"/>
      <c r="I11" s="9"/>
      <c r="J11" s="9"/>
    </row>
    <row r="12" spans="2:10">
      <c r="B12" s="22">
        <f t="shared" si="0"/>
        <v>17000001</v>
      </c>
      <c r="C12" s="22">
        <f t="shared" si="1"/>
        <v>18000000</v>
      </c>
      <c r="D12" s="22">
        <f t="shared" si="2"/>
        <v>35280</v>
      </c>
      <c r="H12" s="9"/>
      <c r="I12" s="9"/>
      <c r="J12" s="9"/>
    </row>
    <row r="13" spans="2:10">
      <c r="B13" s="22">
        <f t="shared" si="0"/>
        <v>18000001</v>
      </c>
      <c r="C13" s="22">
        <f t="shared" si="1"/>
        <v>19000000</v>
      </c>
      <c r="D13" s="22">
        <f t="shared" si="2"/>
        <v>36360</v>
      </c>
      <c r="H13" s="9"/>
      <c r="I13" s="9"/>
      <c r="J13" s="9"/>
    </row>
    <row r="14" spans="2:10">
      <c r="B14" s="22">
        <f t="shared" si="0"/>
        <v>19000001</v>
      </c>
      <c r="C14" s="22">
        <f t="shared" si="1"/>
        <v>20000000</v>
      </c>
      <c r="D14" s="22">
        <f t="shared" si="2"/>
        <v>37440</v>
      </c>
      <c r="H14" s="9"/>
      <c r="I14" s="9"/>
      <c r="J14" s="9"/>
    </row>
    <row r="15" spans="2:10">
      <c r="B15" s="22">
        <f t="shared" si="0"/>
        <v>20000001</v>
      </c>
      <c r="C15" s="22">
        <f t="shared" si="1"/>
        <v>21000000</v>
      </c>
      <c r="D15" s="22">
        <f t="shared" si="2"/>
        <v>38520</v>
      </c>
      <c r="H15" s="9"/>
      <c r="I15" s="9"/>
      <c r="J15" s="9"/>
    </row>
    <row r="16" spans="2:10">
      <c r="B16" s="22">
        <f t="shared" si="0"/>
        <v>21000001</v>
      </c>
      <c r="C16" s="22">
        <f t="shared" si="1"/>
        <v>22000000</v>
      </c>
      <c r="D16" s="22">
        <f t="shared" si="2"/>
        <v>39600</v>
      </c>
      <c r="H16" s="9"/>
      <c r="I16" s="9"/>
      <c r="J16" s="9"/>
    </row>
    <row r="17" spans="2:10">
      <c r="B17" s="22">
        <f t="shared" si="0"/>
        <v>22000001</v>
      </c>
      <c r="C17" s="22">
        <f t="shared" si="1"/>
        <v>23000000</v>
      </c>
      <c r="D17" s="22">
        <f t="shared" si="2"/>
        <v>40680</v>
      </c>
      <c r="H17" s="9"/>
      <c r="I17" s="9"/>
      <c r="J17" s="9"/>
    </row>
    <row r="18" spans="2:10">
      <c r="B18" s="22">
        <f t="shared" si="0"/>
        <v>23000001</v>
      </c>
      <c r="C18" s="22">
        <f t="shared" si="1"/>
        <v>24000000</v>
      </c>
      <c r="D18" s="22">
        <f t="shared" si="2"/>
        <v>41760</v>
      </c>
      <c r="H18" s="9"/>
      <c r="I18" s="9"/>
      <c r="J18" s="9"/>
    </row>
    <row r="19" spans="2:10">
      <c r="B19" s="22">
        <f t="shared" si="0"/>
        <v>24000001</v>
      </c>
      <c r="C19" s="22">
        <f t="shared" si="1"/>
        <v>25000000</v>
      </c>
      <c r="D19" s="22">
        <f t="shared" si="2"/>
        <v>42840</v>
      </c>
      <c r="H19" s="9"/>
      <c r="I19" s="9"/>
      <c r="J19" s="9"/>
    </row>
    <row r="20" spans="2:10">
      <c r="B20" s="22">
        <f t="shared" si="0"/>
        <v>25000001</v>
      </c>
      <c r="C20" s="22">
        <f t="shared" si="1"/>
        <v>26000000</v>
      </c>
      <c r="D20" s="22">
        <f t="shared" si="2"/>
        <v>43920</v>
      </c>
      <c r="H20" s="9"/>
      <c r="I20" s="9"/>
      <c r="J20" s="9"/>
    </row>
    <row r="21" spans="2:10">
      <c r="B21" s="22">
        <f t="shared" si="0"/>
        <v>26000001</v>
      </c>
      <c r="C21" s="22">
        <f t="shared" si="1"/>
        <v>27000000</v>
      </c>
      <c r="D21" s="22">
        <f t="shared" si="2"/>
        <v>45000</v>
      </c>
      <c r="H21" s="9"/>
      <c r="I21" s="9"/>
      <c r="J21" s="9"/>
    </row>
    <row r="22" spans="2:10">
      <c r="B22" s="22">
        <f t="shared" si="0"/>
        <v>27000001</v>
      </c>
      <c r="C22" s="22">
        <f t="shared" si="1"/>
        <v>28000000</v>
      </c>
      <c r="D22" s="22">
        <f t="shared" si="2"/>
        <v>46080</v>
      </c>
      <c r="H22" s="9"/>
      <c r="I22" s="9"/>
      <c r="J22" s="9"/>
    </row>
    <row r="23" spans="2:10">
      <c r="B23" s="22">
        <f t="shared" si="0"/>
        <v>28000001</v>
      </c>
      <c r="C23" s="22">
        <f t="shared" si="1"/>
        <v>29000000</v>
      </c>
      <c r="D23" s="22">
        <f t="shared" si="2"/>
        <v>47160</v>
      </c>
      <c r="H23" s="9"/>
      <c r="I23" s="9"/>
      <c r="J23" s="9"/>
    </row>
    <row r="24" spans="2:10">
      <c r="B24" s="22">
        <f t="shared" si="0"/>
        <v>29000001</v>
      </c>
      <c r="C24" s="22">
        <f t="shared" si="1"/>
        <v>30000000</v>
      </c>
      <c r="D24" s="22">
        <f t="shared" si="2"/>
        <v>48240</v>
      </c>
      <c r="H24" s="9"/>
      <c r="I24" s="9"/>
      <c r="J24" s="9"/>
    </row>
    <row r="25" spans="2:10">
      <c r="B25" s="22">
        <f t="shared" si="0"/>
        <v>30000001</v>
      </c>
      <c r="C25" s="22">
        <f t="shared" si="1"/>
        <v>31000000</v>
      </c>
      <c r="D25" s="22">
        <f t="shared" si="2"/>
        <v>49320</v>
      </c>
      <c r="H25" s="9"/>
      <c r="I25" s="9"/>
      <c r="J25" s="9"/>
    </row>
    <row r="26" spans="2:10">
      <c r="B26" s="22">
        <f t="shared" si="0"/>
        <v>31000001</v>
      </c>
      <c r="C26" s="22">
        <f t="shared" si="1"/>
        <v>32000000</v>
      </c>
      <c r="D26" s="22">
        <f t="shared" si="2"/>
        <v>50400</v>
      </c>
      <c r="H26" s="9"/>
      <c r="I26" s="9"/>
      <c r="J26" s="9"/>
    </row>
    <row r="27" spans="2:10">
      <c r="B27" s="22">
        <f t="shared" si="0"/>
        <v>32000001</v>
      </c>
      <c r="C27" s="22">
        <f t="shared" si="1"/>
        <v>33000000</v>
      </c>
      <c r="D27" s="22">
        <f t="shared" si="2"/>
        <v>51480</v>
      </c>
      <c r="H27" s="9"/>
      <c r="I27" s="9"/>
      <c r="J27" s="9"/>
    </row>
    <row r="28" spans="2:10">
      <c r="B28" s="22">
        <f t="shared" si="0"/>
        <v>33000001</v>
      </c>
      <c r="C28" s="22">
        <f t="shared" si="1"/>
        <v>34000000</v>
      </c>
      <c r="D28" s="22">
        <f t="shared" si="2"/>
        <v>52560</v>
      </c>
      <c r="H28" s="9"/>
      <c r="I28" s="9"/>
      <c r="J28" s="9"/>
    </row>
    <row r="29" spans="2:10">
      <c r="B29" s="22">
        <f t="shared" si="0"/>
        <v>34000001</v>
      </c>
      <c r="C29" s="22">
        <f t="shared" si="1"/>
        <v>35000000</v>
      </c>
      <c r="D29" s="22">
        <f t="shared" si="2"/>
        <v>53640</v>
      </c>
      <c r="H29" s="9"/>
      <c r="I29" s="9"/>
      <c r="J29" s="9"/>
    </row>
    <row r="30" spans="2:10">
      <c r="B30" s="22">
        <f t="shared" si="0"/>
        <v>35000001</v>
      </c>
      <c r="C30" s="22">
        <f t="shared" si="1"/>
        <v>36000000</v>
      </c>
      <c r="D30" s="22">
        <f t="shared" si="2"/>
        <v>54720</v>
      </c>
      <c r="H30" s="9"/>
      <c r="I30" s="9"/>
      <c r="J30" s="9"/>
    </row>
    <row r="31" spans="2:10">
      <c r="B31" s="22">
        <f t="shared" si="0"/>
        <v>36000001</v>
      </c>
      <c r="C31" s="22">
        <f t="shared" si="1"/>
        <v>37000000</v>
      </c>
      <c r="D31" s="22">
        <f t="shared" si="2"/>
        <v>55800</v>
      </c>
      <c r="H31" s="9"/>
      <c r="I31" s="9"/>
      <c r="J31" s="9"/>
    </row>
    <row r="32" spans="2:10">
      <c r="B32" s="22">
        <f t="shared" si="0"/>
        <v>37000001</v>
      </c>
      <c r="C32" s="22">
        <f t="shared" si="1"/>
        <v>38000000</v>
      </c>
      <c r="D32" s="22">
        <f t="shared" si="2"/>
        <v>56880</v>
      </c>
      <c r="H32" s="9"/>
      <c r="I32" s="9"/>
      <c r="J32" s="9"/>
    </row>
    <row r="33" spans="2:10">
      <c r="B33" s="22">
        <f t="shared" si="0"/>
        <v>38000001</v>
      </c>
      <c r="C33" s="22">
        <f t="shared" si="1"/>
        <v>39000000</v>
      </c>
      <c r="D33" s="22">
        <f t="shared" si="2"/>
        <v>57960</v>
      </c>
      <c r="H33" s="9"/>
      <c r="I33" s="9"/>
      <c r="J33" s="9"/>
    </row>
    <row r="34" spans="2:10">
      <c r="B34" s="22">
        <f t="shared" si="0"/>
        <v>39000001</v>
      </c>
      <c r="C34" s="22">
        <f t="shared" si="1"/>
        <v>40000000</v>
      </c>
      <c r="D34" s="22">
        <f t="shared" si="2"/>
        <v>59040</v>
      </c>
      <c r="H34" s="9"/>
      <c r="I34" s="9"/>
      <c r="J34" s="9"/>
    </row>
    <row r="35" spans="2:10">
      <c r="B35" s="22">
        <f t="shared" si="0"/>
        <v>40000001</v>
      </c>
      <c r="C35" s="22">
        <f t="shared" si="1"/>
        <v>41000000</v>
      </c>
      <c r="D35" s="22">
        <f t="shared" si="2"/>
        <v>60120</v>
      </c>
      <c r="H35" s="9"/>
      <c r="I35" s="9"/>
      <c r="J35" s="9"/>
    </row>
    <row r="36" spans="2:10">
      <c r="B36" s="22">
        <f t="shared" si="0"/>
        <v>41000001</v>
      </c>
      <c r="C36" s="22">
        <f t="shared" si="1"/>
        <v>42000000</v>
      </c>
      <c r="D36" s="22">
        <f t="shared" si="2"/>
        <v>61200</v>
      </c>
      <c r="H36" s="9"/>
      <c r="I36" s="9"/>
      <c r="J36" s="9"/>
    </row>
    <row r="37" spans="2:10">
      <c r="B37" s="22">
        <f t="shared" si="0"/>
        <v>42000001</v>
      </c>
      <c r="C37" s="22">
        <f t="shared" si="1"/>
        <v>43000000</v>
      </c>
      <c r="D37" s="22">
        <f t="shared" si="2"/>
        <v>62280</v>
      </c>
      <c r="H37" s="9"/>
      <c r="I37" s="9"/>
      <c r="J37" s="9"/>
    </row>
    <row r="38" spans="2:10">
      <c r="B38" s="22">
        <f t="shared" si="0"/>
        <v>43000001</v>
      </c>
      <c r="C38" s="22">
        <f t="shared" si="1"/>
        <v>44000000</v>
      </c>
      <c r="D38" s="22">
        <f t="shared" si="2"/>
        <v>63360</v>
      </c>
      <c r="H38" s="9"/>
      <c r="I38" s="9"/>
      <c r="J38" s="9"/>
    </row>
    <row r="39" spans="2:10">
      <c r="B39" s="22">
        <f t="shared" si="0"/>
        <v>44000001</v>
      </c>
      <c r="C39" s="22">
        <f t="shared" si="1"/>
        <v>45000000</v>
      </c>
      <c r="D39" s="22">
        <f t="shared" si="2"/>
        <v>64440</v>
      </c>
      <c r="H39" s="9"/>
      <c r="I39" s="9"/>
      <c r="J39" s="9"/>
    </row>
    <row r="40" spans="2:10">
      <c r="B40" s="22">
        <f t="shared" si="0"/>
        <v>45000001</v>
      </c>
      <c r="C40" s="22">
        <f t="shared" si="1"/>
        <v>46000000</v>
      </c>
      <c r="D40" s="22">
        <f t="shared" si="2"/>
        <v>65520</v>
      </c>
      <c r="H40" s="9"/>
      <c r="I40" s="9"/>
      <c r="J40" s="9"/>
    </row>
    <row r="41" spans="2:10">
      <c r="B41" s="22">
        <f t="shared" si="0"/>
        <v>46000001</v>
      </c>
      <c r="C41" s="22">
        <f t="shared" si="1"/>
        <v>47000000</v>
      </c>
      <c r="D41" s="22">
        <f t="shared" si="2"/>
        <v>66600</v>
      </c>
      <c r="H41" s="9"/>
      <c r="I41" s="9"/>
      <c r="J41" s="9"/>
    </row>
    <row r="42" spans="2:10">
      <c r="B42" s="22">
        <f t="shared" si="0"/>
        <v>47000001</v>
      </c>
      <c r="C42" s="22">
        <f t="shared" si="1"/>
        <v>48000000</v>
      </c>
      <c r="D42" s="22">
        <f t="shared" si="2"/>
        <v>67680</v>
      </c>
      <c r="H42" s="9"/>
      <c r="I42" s="9"/>
      <c r="J42" s="9"/>
    </row>
    <row r="43" spans="2:10">
      <c r="B43" s="22">
        <f t="shared" si="0"/>
        <v>48000001</v>
      </c>
      <c r="C43" s="22">
        <f t="shared" si="1"/>
        <v>49000000</v>
      </c>
      <c r="D43" s="22">
        <f t="shared" si="2"/>
        <v>68760</v>
      </c>
      <c r="H43" s="9"/>
      <c r="I43" s="9"/>
      <c r="J43" s="9"/>
    </row>
    <row r="44" spans="2:10">
      <c r="B44" s="23">
        <f t="shared" si="0"/>
        <v>49000001</v>
      </c>
      <c r="C44" s="23">
        <f t="shared" si="1"/>
        <v>50000000</v>
      </c>
      <c r="D44" s="23">
        <f t="shared" si="2"/>
        <v>69840</v>
      </c>
      <c r="H44" s="9"/>
      <c r="I44" s="9"/>
      <c r="J44" s="9"/>
    </row>
    <row r="45" spans="2:10">
      <c r="B45" s="20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8C48D-5F1D-4CB1-8C53-4823D05B8B9F}">
  <sheetPr>
    <tabColor theme="6" tint="0.79998168889431442"/>
  </sheetPr>
  <dimension ref="B2:J45"/>
  <sheetViews>
    <sheetView showOutlineSymbols="0" workbookViewId="0"/>
  </sheetViews>
  <sheetFormatPr defaultRowHeight="16.5"/>
  <cols>
    <col min="1" max="1" width="9.140625" style="1"/>
    <col min="2" max="3" width="30.28515625" style="1" customWidth="1"/>
    <col min="4" max="4" width="21.42578125" style="1" customWidth="1"/>
    <col min="5" max="16384" width="9.140625" style="1"/>
  </cols>
  <sheetData>
    <row r="2" spans="2:10">
      <c r="B2" s="17" t="s">
        <v>13</v>
      </c>
      <c r="C2" s="17"/>
      <c r="D2" s="18" t="s">
        <v>14</v>
      </c>
    </row>
    <row r="3" spans="2:10">
      <c r="B3" s="21">
        <v>0</v>
      </c>
      <c r="C3" s="21">
        <v>150000</v>
      </c>
      <c r="D3" s="21">
        <v>3600</v>
      </c>
      <c r="H3" s="19"/>
      <c r="I3" s="19"/>
      <c r="J3" s="19"/>
    </row>
    <row r="4" spans="2:10">
      <c r="B4" s="21">
        <f>C3+1</f>
        <v>150001</v>
      </c>
      <c r="C4" s="21">
        <v>600000</v>
      </c>
      <c r="D4" s="21">
        <f>D3+3600</f>
        <v>7200</v>
      </c>
      <c r="H4" s="19"/>
      <c r="I4" s="19"/>
      <c r="J4" s="19"/>
    </row>
    <row r="5" spans="2:10">
      <c r="B5" s="21">
        <f t="shared" ref="B5:B44" si="0">C4+1</f>
        <v>600001</v>
      </c>
      <c r="C5" s="21">
        <v>1500000</v>
      </c>
      <c r="D5" s="21">
        <f t="shared" ref="D5" si="1">D4+3600</f>
        <v>10800</v>
      </c>
      <c r="H5" s="19"/>
      <c r="I5" s="19"/>
      <c r="J5" s="19"/>
    </row>
    <row r="6" spans="2:10">
      <c r="B6" s="21">
        <f t="shared" si="0"/>
        <v>1500001</v>
      </c>
      <c r="C6" s="21">
        <v>2500000</v>
      </c>
      <c r="D6" s="21">
        <f>D5+5400</f>
        <v>16200</v>
      </c>
      <c r="H6" s="19"/>
      <c r="I6" s="19"/>
      <c r="J6" s="19"/>
    </row>
    <row r="7" spans="2:10">
      <c r="B7" s="21">
        <f t="shared" si="0"/>
        <v>2500001</v>
      </c>
      <c r="C7" s="21">
        <v>5000000</v>
      </c>
      <c r="D7" s="21">
        <f>D6+5400</f>
        <v>21600</v>
      </c>
      <c r="H7" s="19"/>
      <c r="I7" s="19"/>
      <c r="J7" s="19"/>
    </row>
    <row r="8" spans="2:10">
      <c r="B8" s="21">
        <f t="shared" si="0"/>
        <v>5000001</v>
      </c>
      <c r="C8" s="21">
        <v>7000000</v>
      </c>
      <c r="D8" s="21">
        <f>D7+10800</f>
        <v>32400</v>
      </c>
      <c r="H8" s="19"/>
      <c r="I8" s="19"/>
      <c r="J8" s="19"/>
    </row>
    <row r="9" spans="2:10">
      <c r="B9" s="21">
        <f t="shared" si="0"/>
        <v>7000001</v>
      </c>
      <c r="C9" s="22">
        <v>10000000</v>
      </c>
      <c r="D9" s="21">
        <f>D8+21600</f>
        <v>54000</v>
      </c>
      <c r="H9" s="9"/>
      <c r="I9" s="9"/>
      <c r="J9" s="9"/>
    </row>
    <row r="10" spans="2:10">
      <c r="B10" s="21">
        <f t="shared" si="0"/>
        <v>10000001</v>
      </c>
      <c r="C10" s="22">
        <f t="shared" ref="C10:C44" si="2">C9+1000000</f>
        <v>11000000</v>
      </c>
      <c r="D10" s="21">
        <f>D9+3600</f>
        <v>57600</v>
      </c>
      <c r="H10" s="9"/>
      <c r="I10" s="9"/>
      <c r="J10" s="9"/>
    </row>
    <row r="11" spans="2:10">
      <c r="B11" s="21">
        <f t="shared" si="0"/>
        <v>11000001</v>
      </c>
      <c r="C11" s="22">
        <f t="shared" si="2"/>
        <v>12000000</v>
      </c>
      <c r="D11" s="21">
        <f t="shared" ref="D11:D14" si="3">D10+3600</f>
        <v>61200</v>
      </c>
      <c r="H11" s="9"/>
      <c r="I11" s="9"/>
      <c r="J11" s="9"/>
    </row>
    <row r="12" spans="2:10">
      <c r="B12" s="21">
        <f t="shared" si="0"/>
        <v>12000001</v>
      </c>
      <c r="C12" s="22">
        <f t="shared" si="2"/>
        <v>13000000</v>
      </c>
      <c r="D12" s="21">
        <f t="shared" si="3"/>
        <v>64800</v>
      </c>
      <c r="H12" s="9"/>
      <c r="I12" s="9"/>
      <c r="J12" s="9"/>
    </row>
    <row r="13" spans="2:10">
      <c r="B13" s="21">
        <f t="shared" si="0"/>
        <v>13000001</v>
      </c>
      <c r="C13" s="22">
        <f t="shared" si="2"/>
        <v>14000000</v>
      </c>
      <c r="D13" s="21">
        <f t="shared" si="3"/>
        <v>68400</v>
      </c>
      <c r="H13" s="9"/>
      <c r="I13" s="9"/>
      <c r="J13" s="9"/>
    </row>
    <row r="14" spans="2:10">
      <c r="B14" s="21">
        <f t="shared" si="0"/>
        <v>14000001</v>
      </c>
      <c r="C14" s="22">
        <f t="shared" si="2"/>
        <v>15000000</v>
      </c>
      <c r="D14" s="21">
        <f t="shared" si="3"/>
        <v>72000</v>
      </c>
      <c r="H14" s="9"/>
      <c r="I14" s="9"/>
      <c r="J14" s="9"/>
    </row>
    <row r="15" spans="2:10">
      <c r="B15" s="21">
        <f t="shared" si="0"/>
        <v>15000001</v>
      </c>
      <c r="C15" s="22">
        <f t="shared" si="2"/>
        <v>16000000</v>
      </c>
      <c r="D15" s="24">
        <v>72000</v>
      </c>
      <c r="H15" s="9"/>
      <c r="I15" s="9"/>
      <c r="J15" s="9"/>
    </row>
    <row r="16" spans="2:10">
      <c r="B16" s="21">
        <f t="shared" si="0"/>
        <v>16000001</v>
      </c>
      <c r="C16" s="22">
        <f t="shared" si="2"/>
        <v>17000000</v>
      </c>
      <c r="D16" s="24">
        <v>72000</v>
      </c>
      <c r="H16" s="9"/>
      <c r="I16" s="9"/>
      <c r="J16" s="9"/>
    </row>
    <row r="17" spans="2:10">
      <c r="B17" s="21">
        <f t="shared" si="0"/>
        <v>17000001</v>
      </c>
      <c r="C17" s="22">
        <f t="shared" si="2"/>
        <v>18000000</v>
      </c>
      <c r="D17" s="24">
        <v>72000</v>
      </c>
      <c r="H17" s="9"/>
      <c r="I17" s="9"/>
      <c r="J17" s="9"/>
    </row>
    <row r="18" spans="2:10">
      <c r="B18" s="21">
        <f t="shared" si="0"/>
        <v>18000001</v>
      </c>
      <c r="C18" s="22">
        <f t="shared" si="2"/>
        <v>19000000</v>
      </c>
      <c r="D18" s="24">
        <v>72000</v>
      </c>
      <c r="H18" s="9"/>
      <c r="I18" s="9"/>
      <c r="J18" s="9"/>
    </row>
    <row r="19" spans="2:10">
      <c r="B19" s="21">
        <f t="shared" si="0"/>
        <v>19000001</v>
      </c>
      <c r="C19" s="22">
        <f t="shared" si="2"/>
        <v>20000000</v>
      </c>
      <c r="D19" s="24">
        <v>72000</v>
      </c>
      <c r="H19" s="9"/>
      <c r="I19" s="9"/>
      <c r="J19" s="9"/>
    </row>
    <row r="20" spans="2:10">
      <c r="B20" s="21">
        <f t="shared" si="0"/>
        <v>20000001</v>
      </c>
      <c r="C20" s="22">
        <f t="shared" si="2"/>
        <v>21000000</v>
      </c>
      <c r="D20" s="24">
        <v>72000</v>
      </c>
      <c r="H20" s="9"/>
      <c r="I20" s="9"/>
      <c r="J20" s="9"/>
    </row>
    <row r="21" spans="2:10">
      <c r="B21" s="21">
        <f t="shared" si="0"/>
        <v>21000001</v>
      </c>
      <c r="C21" s="22">
        <f t="shared" si="2"/>
        <v>22000000</v>
      </c>
      <c r="D21" s="24">
        <v>72000</v>
      </c>
      <c r="H21" s="9"/>
      <c r="I21" s="9"/>
      <c r="J21" s="9"/>
    </row>
    <row r="22" spans="2:10">
      <c r="B22" s="21">
        <f t="shared" si="0"/>
        <v>22000001</v>
      </c>
      <c r="C22" s="22">
        <f t="shared" si="2"/>
        <v>23000000</v>
      </c>
      <c r="D22" s="24">
        <v>72000</v>
      </c>
      <c r="H22" s="9"/>
      <c r="I22" s="9"/>
      <c r="J22" s="9"/>
    </row>
    <row r="23" spans="2:10">
      <c r="B23" s="21">
        <f t="shared" si="0"/>
        <v>23000001</v>
      </c>
      <c r="C23" s="22">
        <f t="shared" si="2"/>
        <v>24000000</v>
      </c>
      <c r="D23" s="24">
        <v>72000</v>
      </c>
      <c r="H23" s="9"/>
      <c r="I23" s="9"/>
      <c r="J23" s="9"/>
    </row>
    <row r="24" spans="2:10">
      <c r="B24" s="21">
        <f t="shared" si="0"/>
        <v>24000001</v>
      </c>
      <c r="C24" s="22">
        <f t="shared" si="2"/>
        <v>25000000</v>
      </c>
      <c r="D24" s="24">
        <v>72000</v>
      </c>
      <c r="H24" s="9"/>
      <c r="I24" s="9"/>
      <c r="J24" s="9"/>
    </row>
    <row r="25" spans="2:10">
      <c r="B25" s="21">
        <f t="shared" si="0"/>
        <v>25000001</v>
      </c>
      <c r="C25" s="22">
        <f t="shared" si="2"/>
        <v>26000000</v>
      </c>
      <c r="D25" s="24">
        <v>72000</v>
      </c>
      <c r="H25" s="9"/>
      <c r="I25" s="9"/>
      <c r="J25" s="9"/>
    </row>
    <row r="26" spans="2:10">
      <c r="B26" s="21">
        <f t="shared" si="0"/>
        <v>26000001</v>
      </c>
      <c r="C26" s="22">
        <f t="shared" si="2"/>
        <v>27000000</v>
      </c>
      <c r="D26" s="24">
        <v>72000</v>
      </c>
      <c r="H26" s="9"/>
      <c r="I26" s="9"/>
      <c r="J26" s="9"/>
    </row>
    <row r="27" spans="2:10">
      <c r="B27" s="21">
        <f t="shared" si="0"/>
        <v>27000001</v>
      </c>
      <c r="C27" s="22">
        <f t="shared" si="2"/>
        <v>28000000</v>
      </c>
      <c r="D27" s="24">
        <v>72000</v>
      </c>
      <c r="H27" s="9"/>
      <c r="I27" s="9"/>
      <c r="J27" s="9"/>
    </row>
    <row r="28" spans="2:10">
      <c r="B28" s="21">
        <f t="shared" si="0"/>
        <v>28000001</v>
      </c>
      <c r="C28" s="22">
        <f t="shared" si="2"/>
        <v>29000000</v>
      </c>
      <c r="D28" s="24">
        <v>72000</v>
      </c>
      <c r="H28" s="9"/>
      <c r="I28" s="9"/>
      <c r="J28" s="9"/>
    </row>
    <row r="29" spans="2:10">
      <c r="B29" s="21">
        <f t="shared" si="0"/>
        <v>29000001</v>
      </c>
      <c r="C29" s="22">
        <f t="shared" si="2"/>
        <v>30000000</v>
      </c>
      <c r="D29" s="24">
        <v>72000</v>
      </c>
      <c r="H29" s="9"/>
      <c r="I29" s="9"/>
      <c r="J29" s="9"/>
    </row>
    <row r="30" spans="2:10">
      <c r="B30" s="21">
        <f t="shared" si="0"/>
        <v>30000001</v>
      </c>
      <c r="C30" s="22">
        <f t="shared" si="2"/>
        <v>31000000</v>
      </c>
      <c r="D30" s="24">
        <v>72000</v>
      </c>
      <c r="H30" s="9"/>
      <c r="I30" s="9"/>
      <c r="J30" s="9"/>
    </row>
    <row r="31" spans="2:10">
      <c r="B31" s="21">
        <f t="shared" si="0"/>
        <v>31000001</v>
      </c>
      <c r="C31" s="22">
        <f t="shared" si="2"/>
        <v>32000000</v>
      </c>
      <c r="D31" s="24">
        <v>72000</v>
      </c>
      <c r="H31" s="9"/>
      <c r="I31" s="9"/>
      <c r="J31" s="9"/>
    </row>
    <row r="32" spans="2:10">
      <c r="B32" s="21">
        <f t="shared" si="0"/>
        <v>32000001</v>
      </c>
      <c r="C32" s="22">
        <f t="shared" si="2"/>
        <v>33000000</v>
      </c>
      <c r="D32" s="24">
        <v>72000</v>
      </c>
      <c r="H32" s="9"/>
      <c r="I32" s="9"/>
      <c r="J32" s="9"/>
    </row>
    <row r="33" spans="2:10">
      <c r="B33" s="21">
        <f t="shared" si="0"/>
        <v>33000001</v>
      </c>
      <c r="C33" s="22">
        <f t="shared" si="2"/>
        <v>34000000</v>
      </c>
      <c r="D33" s="24">
        <v>72000</v>
      </c>
      <c r="H33" s="9"/>
      <c r="I33" s="9"/>
      <c r="J33" s="9"/>
    </row>
    <row r="34" spans="2:10">
      <c r="B34" s="21">
        <f t="shared" si="0"/>
        <v>34000001</v>
      </c>
      <c r="C34" s="22">
        <f t="shared" si="2"/>
        <v>35000000</v>
      </c>
      <c r="D34" s="24">
        <v>72000</v>
      </c>
      <c r="H34" s="9"/>
      <c r="I34" s="9"/>
      <c r="J34" s="9"/>
    </row>
    <row r="35" spans="2:10">
      <c r="B35" s="21">
        <f t="shared" si="0"/>
        <v>35000001</v>
      </c>
      <c r="C35" s="22">
        <f t="shared" si="2"/>
        <v>36000000</v>
      </c>
      <c r="D35" s="24">
        <v>72000</v>
      </c>
      <c r="H35" s="9"/>
      <c r="I35" s="9"/>
      <c r="J35" s="9"/>
    </row>
    <row r="36" spans="2:10">
      <c r="B36" s="21">
        <f t="shared" si="0"/>
        <v>36000001</v>
      </c>
      <c r="C36" s="22">
        <f t="shared" si="2"/>
        <v>37000000</v>
      </c>
      <c r="D36" s="24">
        <v>72000</v>
      </c>
      <c r="H36" s="9"/>
      <c r="I36" s="9"/>
      <c r="J36" s="9"/>
    </row>
    <row r="37" spans="2:10">
      <c r="B37" s="21">
        <f t="shared" si="0"/>
        <v>37000001</v>
      </c>
      <c r="C37" s="22">
        <f t="shared" si="2"/>
        <v>38000000</v>
      </c>
      <c r="D37" s="24">
        <v>72000</v>
      </c>
      <c r="H37" s="9"/>
      <c r="I37" s="9"/>
      <c r="J37" s="9"/>
    </row>
    <row r="38" spans="2:10">
      <c r="B38" s="21">
        <f t="shared" si="0"/>
        <v>38000001</v>
      </c>
      <c r="C38" s="22">
        <f t="shared" si="2"/>
        <v>39000000</v>
      </c>
      <c r="D38" s="24">
        <v>72000</v>
      </c>
      <c r="H38" s="9"/>
      <c r="I38" s="9"/>
      <c r="J38" s="9"/>
    </row>
    <row r="39" spans="2:10">
      <c r="B39" s="21">
        <f t="shared" si="0"/>
        <v>39000001</v>
      </c>
      <c r="C39" s="22">
        <f t="shared" si="2"/>
        <v>40000000</v>
      </c>
      <c r="D39" s="24">
        <v>72000</v>
      </c>
      <c r="H39" s="9"/>
      <c r="I39" s="9"/>
      <c r="J39" s="9"/>
    </row>
    <row r="40" spans="2:10">
      <c r="B40" s="21">
        <f t="shared" si="0"/>
        <v>40000001</v>
      </c>
      <c r="C40" s="22">
        <f t="shared" si="2"/>
        <v>41000000</v>
      </c>
      <c r="D40" s="24">
        <v>72000</v>
      </c>
      <c r="H40" s="9"/>
      <c r="I40" s="9"/>
      <c r="J40" s="9"/>
    </row>
    <row r="41" spans="2:10">
      <c r="B41" s="21">
        <f t="shared" si="0"/>
        <v>41000001</v>
      </c>
      <c r="C41" s="22">
        <f t="shared" si="2"/>
        <v>42000000</v>
      </c>
      <c r="D41" s="24">
        <v>72000</v>
      </c>
      <c r="H41" s="9"/>
      <c r="I41" s="9"/>
      <c r="J41" s="9"/>
    </row>
    <row r="42" spans="2:10">
      <c r="B42" s="21">
        <f t="shared" si="0"/>
        <v>42000001</v>
      </c>
      <c r="C42" s="22">
        <f t="shared" si="2"/>
        <v>43000000</v>
      </c>
      <c r="D42" s="24">
        <v>72000</v>
      </c>
      <c r="H42" s="9"/>
      <c r="I42" s="9"/>
      <c r="J42" s="9"/>
    </row>
    <row r="43" spans="2:10">
      <c r="B43" s="21">
        <f t="shared" si="0"/>
        <v>43000001</v>
      </c>
      <c r="C43" s="22">
        <f t="shared" si="2"/>
        <v>44000000</v>
      </c>
      <c r="D43" s="24">
        <v>72000</v>
      </c>
      <c r="H43" s="9"/>
      <c r="I43" s="9"/>
      <c r="J43" s="9"/>
    </row>
    <row r="44" spans="2:10">
      <c r="B44" s="25">
        <f t="shared" si="0"/>
        <v>44000001</v>
      </c>
      <c r="C44" s="23">
        <f t="shared" si="2"/>
        <v>45000000</v>
      </c>
      <c r="D44" s="26">
        <v>72000</v>
      </c>
      <c r="H44" s="9"/>
      <c r="I44" s="9"/>
      <c r="J44" s="9"/>
    </row>
    <row r="45" spans="2:10">
      <c r="B45" s="20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4B3B9-C65A-4B56-912D-3F9238FD51C4}">
  <sheetPr>
    <tabColor theme="6" tint="0.79998168889431442"/>
  </sheetPr>
  <dimension ref="B2:K7"/>
  <sheetViews>
    <sheetView showOutlineSymbols="0" workbookViewId="0"/>
  </sheetViews>
  <sheetFormatPr defaultRowHeight="16.5"/>
  <cols>
    <col min="1" max="1" width="9.140625" style="1"/>
    <col min="2" max="4" width="30.28515625" style="1" customWidth="1"/>
    <col min="5" max="5" width="21.42578125" style="1" customWidth="1"/>
    <col min="6" max="16384" width="9.140625" style="1"/>
  </cols>
  <sheetData>
    <row r="2" spans="2:11">
      <c r="B2" s="17" t="s">
        <v>13</v>
      </c>
      <c r="C2" s="17"/>
      <c r="D2" s="17" t="s">
        <v>39</v>
      </c>
      <c r="E2" s="18" t="s">
        <v>14</v>
      </c>
    </row>
    <row r="3" spans="2:11">
      <c r="B3" s="21">
        <v>0</v>
      </c>
      <c r="C3" s="21">
        <v>10000000</v>
      </c>
      <c r="D3" s="21">
        <v>0</v>
      </c>
      <c r="E3" s="43">
        <v>4.0000000000000001E-3</v>
      </c>
      <c r="I3" s="19"/>
      <c r="J3" s="19"/>
      <c r="K3" s="19"/>
    </row>
    <row r="4" spans="2:11">
      <c r="B4" s="21">
        <f>C3+1</f>
        <v>10000001</v>
      </c>
      <c r="C4" s="21">
        <v>25000000</v>
      </c>
      <c r="D4" s="21">
        <v>40000</v>
      </c>
      <c r="E4" s="43">
        <v>6.0000000000000001E-3</v>
      </c>
      <c r="I4" s="19"/>
      <c r="J4" s="19"/>
      <c r="K4" s="19"/>
    </row>
    <row r="5" spans="2:11">
      <c r="B5" s="21">
        <f t="shared" ref="B5:B6" si="0">C4+1</f>
        <v>25000001</v>
      </c>
      <c r="C5" s="21">
        <v>50000000</v>
      </c>
      <c r="D5" s="21">
        <v>130000</v>
      </c>
      <c r="E5" s="43">
        <v>0.01</v>
      </c>
      <c r="I5" s="19"/>
      <c r="J5" s="19"/>
      <c r="K5" s="19"/>
    </row>
    <row r="6" spans="2:11">
      <c r="B6" s="25">
        <f t="shared" si="0"/>
        <v>50000001</v>
      </c>
      <c r="C6" s="25">
        <v>1000000000000</v>
      </c>
      <c r="D6" s="25">
        <v>380000</v>
      </c>
      <c r="E6" s="44">
        <v>0.02</v>
      </c>
      <c r="I6" s="19"/>
      <c r="J6" s="19"/>
      <c r="K6" s="19"/>
    </row>
    <row r="7" spans="2:11">
      <c r="B7" s="2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F4463-8960-4834-887A-E60975A57933}">
  <sheetPr>
    <tabColor rgb="FF006600"/>
  </sheetPr>
  <dimension ref="A1:U493"/>
  <sheetViews>
    <sheetView showGridLines="0" tabSelected="1" zoomScale="90" zoomScaleNormal="90" workbookViewId="0">
      <pane ySplit="12" topLeftCell="A13" activePane="bottomLeft" state="frozen"/>
      <selection pane="bottomLeft" activeCell="T3" sqref="T3"/>
    </sheetView>
  </sheetViews>
  <sheetFormatPr defaultRowHeight="15"/>
  <cols>
    <col min="1" max="1" width="4" customWidth="1"/>
    <col min="2" max="2" width="14.42578125" customWidth="1"/>
    <col min="3" max="3" width="12.85546875" customWidth="1"/>
    <col min="4" max="4" width="12.5703125" customWidth="1"/>
    <col min="5" max="5" width="15.7109375" customWidth="1"/>
    <col min="6" max="6" width="12.5703125" customWidth="1"/>
    <col min="7" max="7" width="12.28515625" customWidth="1"/>
    <col min="8" max="8" width="13.28515625" customWidth="1"/>
    <col min="9" max="9" width="13.7109375" customWidth="1"/>
    <col min="10" max="10" width="1.85546875" customWidth="1"/>
    <col min="11" max="11" width="17.85546875" customWidth="1"/>
    <col min="12" max="12" width="14.7109375" customWidth="1"/>
    <col min="13" max="13" width="17.5703125" customWidth="1"/>
    <col min="14" max="14" width="1" customWidth="1"/>
    <col min="15" max="15" width="14" customWidth="1"/>
    <col min="16" max="16" width="13.7109375" customWidth="1"/>
    <col min="17" max="17" width="14" customWidth="1"/>
    <col min="18" max="19" width="13.42578125" customWidth="1"/>
    <col min="20" max="20" width="14.28515625" customWidth="1"/>
    <col min="21" max="21" width="14" customWidth="1"/>
    <col min="22" max="22" width="1" customWidth="1"/>
  </cols>
  <sheetData>
    <row r="1" spans="1:21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45.75">
      <c r="B2" s="53" t="s">
        <v>61</v>
      </c>
      <c r="C2" s="53"/>
      <c r="D2" s="53"/>
      <c r="E2" s="53"/>
      <c r="F2" s="53"/>
      <c r="G2" s="53"/>
      <c r="H2" s="53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ht="16.5">
      <c r="B3" s="105" t="s">
        <v>64</v>
      </c>
      <c r="C3" s="58"/>
      <c r="D3" s="58"/>
      <c r="E3" s="58"/>
      <c r="F3" s="58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6" t="s">
        <v>65</v>
      </c>
      <c r="U3" s="57">
        <f ca="1">TODAY()</f>
        <v>45883</v>
      </c>
    </row>
    <row r="4" spans="1:21" ht="6.75" customHeight="1" thickBo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6" spans="1:21" s="1" customFormat="1" ht="16.5">
      <c r="B6" s="78" t="s">
        <v>80</v>
      </c>
      <c r="C6" s="78"/>
      <c r="D6" s="78"/>
      <c r="F6" s="78" t="s">
        <v>79</v>
      </c>
      <c r="G6" s="78"/>
      <c r="H6" s="78"/>
      <c r="K6" s="78" t="s">
        <v>83</v>
      </c>
      <c r="L6" s="78"/>
      <c r="M6" s="78"/>
      <c r="O6" s="78" t="s">
        <v>87</v>
      </c>
      <c r="P6" s="78"/>
      <c r="Q6" s="78"/>
    </row>
    <row r="7" spans="1:21" s="1" customFormat="1" ht="16.5">
      <c r="B7" s="79" t="s">
        <v>66</v>
      </c>
      <c r="C7" s="79"/>
      <c r="D7" s="62">
        <f>Analiza!H26</f>
        <v>266200</v>
      </c>
      <c r="F7" s="85" t="s">
        <v>81</v>
      </c>
      <c r="G7" s="85"/>
      <c r="H7" s="86">
        <v>0.01</v>
      </c>
      <c r="K7" s="79" t="s">
        <v>84</v>
      </c>
      <c r="L7" s="79"/>
      <c r="M7" s="89">
        <v>240</v>
      </c>
      <c r="O7" s="79" t="s">
        <v>88</v>
      </c>
      <c r="P7" s="79"/>
      <c r="Q7" s="87">
        <f>(INDEX(K13:K372,MATCH(M7,B13:B372,0))-M9)*0.8</f>
        <v>316797.03317164187</v>
      </c>
    </row>
    <row r="8" spans="1:21" s="1" customFormat="1" ht="16.5">
      <c r="B8" s="80" t="s">
        <v>77</v>
      </c>
      <c r="C8" s="80"/>
      <c r="D8" s="63">
        <f>Analiza!D30</f>
        <v>4.4999999999999998E-2</v>
      </c>
      <c r="K8" s="80" t="s">
        <v>85</v>
      </c>
      <c r="L8" s="80"/>
      <c r="M8" s="88">
        <v>0.01</v>
      </c>
      <c r="O8" s="80" t="s">
        <v>89</v>
      </c>
      <c r="P8" s="80"/>
      <c r="Q8" s="88">
        <v>3.5000000000000003E-2</v>
      </c>
    </row>
    <row r="9" spans="1:21" s="1" customFormat="1" ht="16.5">
      <c r="B9" s="80" t="s">
        <v>67</v>
      </c>
      <c r="C9" s="80"/>
      <c r="D9" s="64">
        <f>Analiza!D31</f>
        <v>30</v>
      </c>
      <c r="K9" s="81" t="s">
        <v>86</v>
      </c>
      <c r="L9" s="81"/>
      <c r="M9" s="90">
        <f>INDEX(I13:I372,MATCH(M7,B13:B372,0))*M8</f>
        <v>2126.4877198722306</v>
      </c>
      <c r="O9" s="81" t="s">
        <v>90</v>
      </c>
      <c r="P9" s="81"/>
      <c r="Q9" s="93">
        <f xml:space="preserve"> -PMT(Q8/12,D10,Q7)</f>
        <v>1422.5602485932175</v>
      </c>
    </row>
    <row r="10" spans="1:21" s="1" customFormat="1" ht="17.25" thickBot="1">
      <c r="B10" s="81" t="s">
        <v>68</v>
      </c>
      <c r="C10" s="81"/>
      <c r="D10" s="65">
        <f>D9*12</f>
        <v>360</v>
      </c>
      <c r="K10" s="91"/>
      <c r="L10" s="91"/>
      <c r="M10" s="92"/>
      <c r="O10" s="94" t="s">
        <v>91</v>
      </c>
      <c r="P10" s="95"/>
      <c r="Q10" s="96">
        <f>Q7-INDEX(I13:I372,MATCH(M7,B13:B372,0))</f>
        <v>104148.26118441881</v>
      </c>
    </row>
    <row r="11" spans="1:21" s="1" customFormat="1" ht="16.5">
      <c r="B11" s="61"/>
      <c r="C11" s="60"/>
    </row>
    <row r="12" spans="1:21" s="1" customFormat="1" ht="40.5" customHeight="1">
      <c r="B12" s="77" t="s">
        <v>72</v>
      </c>
      <c r="C12" s="77" t="s">
        <v>69</v>
      </c>
      <c r="D12" s="77" t="s">
        <v>70</v>
      </c>
      <c r="E12" s="77" t="s">
        <v>71</v>
      </c>
      <c r="F12" s="77" t="s">
        <v>73</v>
      </c>
      <c r="G12" s="77" t="s">
        <v>74</v>
      </c>
      <c r="H12" s="77" t="s">
        <v>75</v>
      </c>
      <c r="I12" s="77" t="s">
        <v>76</v>
      </c>
      <c r="K12" s="77" t="s">
        <v>78</v>
      </c>
      <c r="L12" s="77" t="s">
        <v>82</v>
      </c>
      <c r="M12" s="77" t="s">
        <v>92</v>
      </c>
      <c r="O12" s="77" t="s">
        <v>93</v>
      </c>
      <c r="P12" s="77" t="s">
        <v>70</v>
      </c>
      <c r="Q12" s="77" t="s">
        <v>71</v>
      </c>
      <c r="R12" s="77" t="s">
        <v>73</v>
      </c>
      <c r="S12" s="77" t="s">
        <v>74</v>
      </c>
      <c r="T12" s="77" t="s">
        <v>75</v>
      </c>
      <c r="U12" s="77" t="s">
        <v>76</v>
      </c>
    </row>
    <row r="13" spans="1:21" s="1" customFormat="1" ht="16.5">
      <c r="B13" s="66">
        <v>360</v>
      </c>
      <c r="C13" s="69">
        <v>45870</v>
      </c>
      <c r="D13" s="13">
        <f>$D$7</f>
        <v>266200</v>
      </c>
      <c r="E13" s="74">
        <f>$D$8</f>
        <v>4.4999999999999998E-2</v>
      </c>
      <c r="F13" s="13">
        <f xml:space="preserve"> -PMT(E13/12,B13,D13)</f>
        <v>1348.7962947564943</v>
      </c>
      <c r="G13" s="13">
        <f>D13*E13/12</f>
        <v>998.25</v>
      </c>
      <c r="H13" s="13">
        <f t="shared" ref="H13:H76" si="0">F13-G13</f>
        <v>350.54629475649426</v>
      </c>
      <c r="I13" s="13">
        <f>D13-H13</f>
        <v>265849.45370524353</v>
      </c>
      <c r="K13" s="13">
        <f>Analiza!H22</f>
        <v>360415.35836177476</v>
      </c>
      <c r="L13" s="82">
        <f t="shared" ref="L13:L76" si="1">IF(O13&gt;1,U13/K13,I13/K13)</f>
        <v>0.7376196589225017</v>
      </c>
      <c r="M13" s="13">
        <f>K13-I13</f>
        <v>94565.904656531231</v>
      </c>
      <c r="O13" s="97"/>
      <c r="P13" s="100">
        <f>IF(O13=360,$Q$7,0)</f>
        <v>0</v>
      </c>
      <c r="Q13" s="102">
        <f>IF(AND(O13&lt;=360,O13&gt;0),$Q$8,0)</f>
        <v>0</v>
      </c>
      <c r="R13" s="100">
        <f xml:space="preserve"> IFERROR(-PMT(Q13/12,O13,P13),0)</f>
        <v>0</v>
      </c>
      <c r="S13" s="100">
        <f>P13*Q13/12</f>
        <v>0</v>
      </c>
      <c r="T13" s="100">
        <f t="shared" ref="T13:T76" si="2">R13-S13</f>
        <v>0</v>
      </c>
      <c r="U13" s="100">
        <f>P13-T13</f>
        <v>0</v>
      </c>
    </row>
    <row r="14" spans="1:21" s="1" customFormat="1" ht="16.5">
      <c r="B14" s="67">
        <v>359</v>
      </c>
      <c r="C14" s="70">
        <f>EDATE(C13,1)</f>
        <v>45901</v>
      </c>
      <c r="D14" s="72">
        <f>IF(B14&lt;$M$7,0,I13)</f>
        <v>265849.45370524353</v>
      </c>
      <c r="E14" s="75">
        <f t="shared" ref="E14:E77" si="3">E13</f>
        <v>4.4999999999999998E-2</v>
      </c>
      <c r="F14" s="72">
        <f xml:space="preserve"> -PMT(E14/12,B14,D14)</f>
        <v>1348.7962947564947</v>
      </c>
      <c r="G14" s="72">
        <f>D14*E14/12</f>
        <v>996.93545139466323</v>
      </c>
      <c r="H14" s="72">
        <f t="shared" si="0"/>
        <v>351.86084336183148</v>
      </c>
      <c r="I14" s="72">
        <f>D14-H14</f>
        <v>265497.59286188171</v>
      </c>
      <c r="K14" s="72">
        <f>IF(MOD(B14,12)=0,K13*(1+$H$7),K13)</f>
        <v>360415.35836177476</v>
      </c>
      <c r="L14" s="83">
        <f t="shared" si="1"/>
        <v>0.73664339407918</v>
      </c>
      <c r="M14" s="72">
        <f t="shared" ref="M14:M77" si="4">K14-I14</f>
        <v>94917.765499893052</v>
      </c>
      <c r="O14" s="98">
        <f>IF(B14=$M$7-1,360,0)+IF(O13&gt;0,O13-1,0)</f>
        <v>0</v>
      </c>
      <c r="P14" s="100">
        <f t="shared" ref="P13:P76" si="5">IF(O14=360,$Q$7,0)+IF(O14&lt;360,U13,0)</f>
        <v>0</v>
      </c>
      <c r="Q14" s="102">
        <f t="shared" ref="Q14:Q77" si="6">IF(AND(O14&lt;=360,O14&gt;0),$Q$8,0)</f>
        <v>0</v>
      </c>
      <c r="R14" s="100">
        <f t="shared" ref="R14:R77" si="7" xml:space="preserve"> IFERROR(-PMT(Q14/12,O14,P14),0)</f>
        <v>0</v>
      </c>
      <c r="S14" s="100">
        <f t="shared" ref="S14:S77" si="8">P14*Q14/12</f>
        <v>0</v>
      </c>
      <c r="T14" s="100">
        <f t="shared" si="2"/>
        <v>0</v>
      </c>
      <c r="U14" s="100">
        <f t="shared" ref="U14:U77" si="9">P14-T14</f>
        <v>0</v>
      </c>
    </row>
    <row r="15" spans="1:21" s="1" customFormat="1" ht="16.5">
      <c r="B15" s="67">
        <v>358</v>
      </c>
      <c r="C15" s="70">
        <f t="shared" ref="C15:C78" si="10">EDATE(C14,1)</f>
        <v>45931</v>
      </c>
      <c r="D15" s="72">
        <f t="shared" ref="D15:D78" si="11">IF(B15&lt;$M$7,0,I14)</f>
        <v>265497.59286188171</v>
      </c>
      <c r="E15" s="75">
        <f t="shared" si="3"/>
        <v>4.4999999999999998E-2</v>
      </c>
      <c r="F15" s="72">
        <f xml:space="preserve"> -PMT(E15/12,B15,D15)</f>
        <v>1348.7962947564947</v>
      </c>
      <c r="G15" s="72">
        <f>D15*E15/12</f>
        <v>995.61597323205649</v>
      </c>
      <c r="H15" s="72">
        <f t="shared" si="0"/>
        <v>353.18032152443823</v>
      </c>
      <c r="I15" s="72">
        <f>D15-H15</f>
        <v>265144.41254035727</v>
      </c>
      <c r="K15" s="72">
        <f t="shared" ref="K15:K78" si="12">IF(MOD(B15,12)=0,K14*(1+$H$7),K14)</f>
        <v>360415.35836177476</v>
      </c>
      <c r="L15" s="83">
        <f t="shared" si="1"/>
        <v>0.73566346824269568</v>
      </c>
      <c r="M15" s="72">
        <f t="shared" si="4"/>
        <v>95270.945821417496</v>
      </c>
      <c r="O15" s="98">
        <f t="shared" ref="O15:O78" si="13">IF(B15=$M$7-1,360,0)+IF(O14&gt;0,O14-1,0)</f>
        <v>0</v>
      </c>
      <c r="P15" s="100">
        <f t="shared" si="5"/>
        <v>0</v>
      </c>
      <c r="Q15" s="102">
        <f t="shared" si="6"/>
        <v>0</v>
      </c>
      <c r="R15" s="100">
        <f t="shared" si="7"/>
        <v>0</v>
      </c>
      <c r="S15" s="100">
        <f t="shared" si="8"/>
        <v>0</v>
      </c>
      <c r="T15" s="100">
        <f t="shared" si="2"/>
        <v>0</v>
      </c>
      <c r="U15" s="100">
        <f t="shared" si="9"/>
        <v>0</v>
      </c>
    </row>
    <row r="16" spans="1:21" s="1" customFormat="1" ht="16.5">
      <c r="B16" s="67">
        <v>357</v>
      </c>
      <c r="C16" s="70">
        <f t="shared" si="10"/>
        <v>45962</v>
      </c>
      <c r="D16" s="72">
        <f t="shared" si="11"/>
        <v>265144.41254035727</v>
      </c>
      <c r="E16" s="75">
        <f t="shared" si="3"/>
        <v>4.4999999999999998E-2</v>
      </c>
      <c r="F16" s="72">
        <f xml:space="preserve"> -PMT(E16/12,B16,D16)</f>
        <v>1348.7962947564945</v>
      </c>
      <c r="G16" s="72">
        <f>D16*E16/12</f>
        <v>994.29154702633969</v>
      </c>
      <c r="H16" s="72">
        <f t="shared" si="0"/>
        <v>354.5047477301548</v>
      </c>
      <c r="I16" s="72">
        <f>D16-H16</f>
        <v>264789.90779262711</v>
      </c>
      <c r="K16" s="72">
        <f t="shared" si="12"/>
        <v>360415.35836177476</v>
      </c>
      <c r="L16" s="83">
        <f t="shared" si="1"/>
        <v>0.73467986768432458</v>
      </c>
      <c r="M16" s="72">
        <f t="shared" si="4"/>
        <v>95625.450569147652</v>
      </c>
      <c r="O16" s="98">
        <f t="shared" si="13"/>
        <v>0</v>
      </c>
      <c r="P16" s="100">
        <f t="shared" si="5"/>
        <v>0</v>
      </c>
      <c r="Q16" s="102">
        <f t="shared" si="6"/>
        <v>0</v>
      </c>
      <c r="R16" s="100">
        <f t="shared" si="7"/>
        <v>0</v>
      </c>
      <c r="S16" s="100">
        <f t="shared" si="8"/>
        <v>0</v>
      </c>
      <c r="T16" s="100">
        <f t="shared" si="2"/>
        <v>0</v>
      </c>
      <c r="U16" s="100">
        <f t="shared" si="9"/>
        <v>0</v>
      </c>
    </row>
    <row r="17" spans="2:21" s="1" customFormat="1" ht="16.5">
      <c r="B17" s="67">
        <v>356</v>
      </c>
      <c r="C17" s="70">
        <f t="shared" si="10"/>
        <v>45992</v>
      </c>
      <c r="D17" s="72">
        <f t="shared" si="11"/>
        <v>264789.90779262711</v>
      </c>
      <c r="E17" s="75">
        <f t="shared" si="3"/>
        <v>4.4999999999999998E-2</v>
      </c>
      <c r="F17" s="72">
        <f xml:space="preserve"> -PMT(E17/12,B17,D17)</f>
        <v>1348.7962947564945</v>
      </c>
      <c r="G17" s="72">
        <f>D17*E17/12</f>
        <v>992.96215422235161</v>
      </c>
      <c r="H17" s="72">
        <f t="shared" si="0"/>
        <v>355.83414053414288</v>
      </c>
      <c r="I17" s="72">
        <f>D17-H17</f>
        <v>264434.07365209295</v>
      </c>
      <c r="K17" s="72">
        <f t="shared" si="12"/>
        <v>360415.35836177476</v>
      </c>
      <c r="L17" s="83">
        <f t="shared" si="1"/>
        <v>0.7336925786238595</v>
      </c>
      <c r="M17" s="72">
        <f t="shared" si="4"/>
        <v>95981.284709681815</v>
      </c>
      <c r="O17" s="98">
        <f t="shared" si="13"/>
        <v>0</v>
      </c>
      <c r="P17" s="100">
        <f t="shared" si="5"/>
        <v>0</v>
      </c>
      <c r="Q17" s="102">
        <f t="shared" si="6"/>
        <v>0</v>
      </c>
      <c r="R17" s="100">
        <f t="shared" si="7"/>
        <v>0</v>
      </c>
      <c r="S17" s="100">
        <f t="shared" si="8"/>
        <v>0</v>
      </c>
      <c r="T17" s="100">
        <f t="shared" si="2"/>
        <v>0</v>
      </c>
      <c r="U17" s="100">
        <f t="shared" si="9"/>
        <v>0</v>
      </c>
    </row>
    <row r="18" spans="2:21" s="1" customFormat="1" ht="16.5">
      <c r="B18" s="67">
        <v>355</v>
      </c>
      <c r="C18" s="70">
        <f t="shared" si="10"/>
        <v>46023</v>
      </c>
      <c r="D18" s="72">
        <f t="shared" si="11"/>
        <v>264434.07365209295</v>
      </c>
      <c r="E18" s="75">
        <f t="shared" si="3"/>
        <v>4.4999999999999998E-2</v>
      </c>
      <c r="F18" s="72">
        <f xml:space="preserve"> -PMT(E18/12,B18,D18)</f>
        <v>1348.7962947564945</v>
      </c>
      <c r="G18" s="72">
        <f>D18*E18/12</f>
        <v>991.62777619534847</v>
      </c>
      <c r="H18" s="72">
        <f t="shared" si="0"/>
        <v>357.16851856114602</v>
      </c>
      <c r="I18" s="72">
        <f>D18-H18</f>
        <v>264076.90513353178</v>
      </c>
      <c r="K18" s="72">
        <f t="shared" si="12"/>
        <v>360415.35836177476</v>
      </c>
      <c r="L18" s="83">
        <f t="shared" si="1"/>
        <v>0.73270158722941781</v>
      </c>
      <c r="M18" s="72">
        <f t="shared" si="4"/>
        <v>96338.453228242986</v>
      </c>
      <c r="O18" s="98">
        <f t="shared" si="13"/>
        <v>0</v>
      </c>
      <c r="P18" s="100">
        <f t="shared" si="5"/>
        <v>0</v>
      </c>
      <c r="Q18" s="102">
        <f t="shared" si="6"/>
        <v>0</v>
      </c>
      <c r="R18" s="100">
        <f t="shared" si="7"/>
        <v>0</v>
      </c>
      <c r="S18" s="100">
        <f t="shared" si="8"/>
        <v>0</v>
      </c>
      <c r="T18" s="100">
        <f t="shared" si="2"/>
        <v>0</v>
      </c>
      <c r="U18" s="100">
        <f t="shared" si="9"/>
        <v>0</v>
      </c>
    </row>
    <row r="19" spans="2:21" s="1" customFormat="1" ht="16.5">
      <c r="B19" s="67">
        <v>354</v>
      </c>
      <c r="C19" s="70">
        <f t="shared" si="10"/>
        <v>46054</v>
      </c>
      <c r="D19" s="72">
        <f t="shared" si="11"/>
        <v>264076.90513353178</v>
      </c>
      <c r="E19" s="75">
        <f t="shared" si="3"/>
        <v>4.4999999999999998E-2</v>
      </c>
      <c r="F19" s="72">
        <f xml:space="preserve"> -PMT(E19/12,B19,D19)</f>
        <v>1348.7962947564943</v>
      </c>
      <c r="G19" s="72">
        <f>D19*E19/12</f>
        <v>990.2883942507442</v>
      </c>
      <c r="H19" s="72">
        <f t="shared" si="0"/>
        <v>358.50790050575006</v>
      </c>
      <c r="I19" s="72">
        <f>D19-H19</f>
        <v>263718.39723302604</v>
      </c>
      <c r="K19" s="72">
        <f t="shared" si="12"/>
        <v>360415.35836177476</v>
      </c>
      <c r="L19" s="83">
        <f t="shared" si="1"/>
        <v>0.7317068796172469</v>
      </c>
      <c r="M19" s="72">
        <f t="shared" si="4"/>
        <v>96696.961128748721</v>
      </c>
      <c r="O19" s="98">
        <f t="shared" si="13"/>
        <v>0</v>
      </c>
      <c r="P19" s="100">
        <f t="shared" si="5"/>
        <v>0</v>
      </c>
      <c r="Q19" s="102">
        <f t="shared" si="6"/>
        <v>0</v>
      </c>
      <c r="R19" s="100">
        <f t="shared" si="7"/>
        <v>0</v>
      </c>
      <c r="S19" s="100">
        <f t="shared" si="8"/>
        <v>0</v>
      </c>
      <c r="T19" s="100">
        <f t="shared" si="2"/>
        <v>0</v>
      </c>
      <c r="U19" s="100">
        <f t="shared" si="9"/>
        <v>0</v>
      </c>
    </row>
    <row r="20" spans="2:21" s="1" customFormat="1" ht="16.5">
      <c r="B20" s="67">
        <v>353</v>
      </c>
      <c r="C20" s="70">
        <f t="shared" si="10"/>
        <v>46082</v>
      </c>
      <c r="D20" s="72">
        <f t="shared" si="11"/>
        <v>263718.39723302604</v>
      </c>
      <c r="E20" s="75">
        <f t="shared" si="3"/>
        <v>4.4999999999999998E-2</v>
      </c>
      <c r="F20" s="72">
        <f xml:space="preserve"> -PMT(E20/12,B20,D20)</f>
        <v>1348.7962947564943</v>
      </c>
      <c r="G20" s="72">
        <f>D20*E20/12</f>
        <v>988.94398962384764</v>
      </c>
      <c r="H20" s="72">
        <f t="shared" si="0"/>
        <v>359.85230513264662</v>
      </c>
      <c r="I20" s="72">
        <f>D20-H20</f>
        <v>263358.54492789338</v>
      </c>
      <c r="K20" s="72">
        <f t="shared" si="12"/>
        <v>360415.35836177476</v>
      </c>
      <c r="L20" s="83">
        <f t="shared" si="1"/>
        <v>0.73070844185153039</v>
      </c>
      <c r="M20" s="72">
        <f t="shared" si="4"/>
        <v>97056.813433881383</v>
      </c>
      <c r="O20" s="98">
        <f t="shared" si="13"/>
        <v>0</v>
      </c>
      <c r="P20" s="100">
        <f t="shared" si="5"/>
        <v>0</v>
      </c>
      <c r="Q20" s="102">
        <f t="shared" si="6"/>
        <v>0</v>
      </c>
      <c r="R20" s="100">
        <f t="shared" si="7"/>
        <v>0</v>
      </c>
      <c r="S20" s="100">
        <f t="shared" si="8"/>
        <v>0</v>
      </c>
      <c r="T20" s="100">
        <f t="shared" si="2"/>
        <v>0</v>
      </c>
      <c r="U20" s="100">
        <f t="shared" si="9"/>
        <v>0</v>
      </c>
    </row>
    <row r="21" spans="2:21" s="1" customFormat="1" ht="16.5">
      <c r="B21" s="67">
        <v>352</v>
      </c>
      <c r="C21" s="70">
        <f t="shared" si="10"/>
        <v>46113</v>
      </c>
      <c r="D21" s="72">
        <f t="shared" si="11"/>
        <v>263358.54492789338</v>
      </c>
      <c r="E21" s="75">
        <f t="shared" si="3"/>
        <v>4.4999999999999998E-2</v>
      </c>
      <c r="F21" s="72">
        <f xml:space="preserve"> -PMT(E21/12,B21,D21)</f>
        <v>1348.7962947564943</v>
      </c>
      <c r="G21" s="72">
        <f>D21*E21/12</f>
        <v>987.59454347960025</v>
      </c>
      <c r="H21" s="72">
        <f t="shared" si="0"/>
        <v>361.20175127689402</v>
      </c>
      <c r="I21" s="72">
        <f>D21-H21</f>
        <v>262997.34317661647</v>
      </c>
      <c r="K21" s="72">
        <f t="shared" si="12"/>
        <v>360415.35836177476</v>
      </c>
      <c r="L21" s="83">
        <f t="shared" si="1"/>
        <v>0.72970625994419236</v>
      </c>
      <c r="M21" s="72">
        <f t="shared" si="4"/>
        <v>97418.015185158292</v>
      </c>
      <c r="O21" s="98">
        <f t="shared" si="13"/>
        <v>0</v>
      </c>
      <c r="P21" s="100">
        <f t="shared" si="5"/>
        <v>0</v>
      </c>
      <c r="Q21" s="102">
        <f t="shared" si="6"/>
        <v>0</v>
      </c>
      <c r="R21" s="100">
        <f t="shared" si="7"/>
        <v>0</v>
      </c>
      <c r="S21" s="100">
        <f t="shared" si="8"/>
        <v>0</v>
      </c>
      <c r="T21" s="100">
        <f t="shared" si="2"/>
        <v>0</v>
      </c>
      <c r="U21" s="100">
        <f t="shared" si="9"/>
        <v>0</v>
      </c>
    </row>
    <row r="22" spans="2:21" s="1" customFormat="1" ht="16.5">
      <c r="B22" s="67">
        <v>351</v>
      </c>
      <c r="C22" s="70">
        <f t="shared" si="10"/>
        <v>46143</v>
      </c>
      <c r="D22" s="72">
        <f t="shared" si="11"/>
        <v>262997.34317661647</v>
      </c>
      <c r="E22" s="75">
        <f t="shared" si="3"/>
        <v>4.4999999999999998E-2</v>
      </c>
      <c r="F22" s="72">
        <f xml:space="preserve"> -PMT(E22/12,B22,D22)</f>
        <v>1348.7962947564943</v>
      </c>
      <c r="G22" s="72">
        <f>D22*E22/12</f>
        <v>986.24003691231167</v>
      </c>
      <c r="H22" s="72">
        <f t="shared" si="0"/>
        <v>362.5562578441826</v>
      </c>
      <c r="I22" s="72">
        <f>D22-H22</f>
        <v>262634.78691877227</v>
      </c>
      <c r="K22" s="72">
        <f t="shared" si="12"/>
        <v>360415.35836177476</v>
      </c>
      <c r="L22" s="83">
        <f t="shared" si="1"/>
        <v>0.72870031985470185</v>
      </c>
      <c r="M22" s="72">
        <f t="shared" si="4"/>
        <v>97780.571443002496</v>
      </c>
      <c r="O22" s="98">
        <f t="shared" si="13"/>
        <v>0</v>
      </c>
      <c r="P22" s="100">
        <f t="shared" si="5"/>
        <v>0</v>
      </c>
      <c r="Q22" s="102">
        <f t="shared" si="6"/>
        <v>0</v>
      </c>
      <c r="R22" s="100">
        <f t="shared" si="7"/>
        <v>0</v>
      </c>
      <c r="S22" s="100">
        <f t="shared" si="8"/>
        <v>0</v>
      </c>
      <c r="T22" s="100">
        <f t="shared" si="2"/>
        <v>0</v>
      </c>
      <c r="U22" s="100">
        <f t="shared" si="9"/>
        <v>0</v>
      </c>
    </row>
    <row r="23" spans="2:21" s="1" customFormat="1" ht="16.5">
      <c r="B23" s="67">
        <v>350</v>
      </c>
      <c r="C23" s="70">
        <f t="shared" si="10"/>
        <v>46174</v>
      </c>
      <c r="D23" s="72">
        <f t="shared" si="11"/>
        <v>262634.78691877227</v>
      </c>
      <c r="E23" s="75">
        <f t="shared" si="3"/>
        <v>4.4999999999999998E-2</v>
      </c>
      <c r="F23" s="72">
        <f xml:space="preserve"> -PMT(E23/12,B23,D23)</f>
        <v>1348.7962947564943</v>
      </c>
      <c r="G23" s="72">
        <f>D23*E23/12</f>
        <v>984.88045094539586</v>
      </c>
      <c r="H23" s="72">
        <f t="shared" si="0"/>
        <v>363.9158438110984</v>
      </c>
      <c r="I23" s="72">
        <f>D23-H23</f>
        <v>262270.87107496115</v>
      </c>
      <c r="K23" s="72">
        <f t="shared" si="12"/>
        <v>360415.35836177476</v>
      </c>
      <c r="L23" s="83">
        <f t="shared" si="1"/>
        <v>0.7276906074898758</v>
      </c>
      <c r="M23" s="72">
        <f t="shared" si="4"/>
        <v>98144.487286813615</v>
      </c>
      <c r="O23" s="98">
        <f t="shared" si="13"/>
        <v>0</v>
      </c>
      <c r="P23" s="100">
        <f t="shared" si="5"/>
        <v>0</v>
      </c>
      <c r="Q23" s="102">
        <f t="shared" si="6"/>
        <v>0</v>
      </c>
      <c r="R23" s="100">
        <f t="shared" si="7"/>
        <v>0</v>
      </c>
      <c r="S23" s="100">
        <f t="shared" si="8"/>
        <v>0</v>
      </c>
      <c r="T23" s="100">
        <f t="shared" si="2"/>
        <v>0</v>
      </c>
      <c r="U23" s="100">
        <f t="shared" si="9"/>
        <v>0</v>
      </c>
    </row>
    <row r="24" spans="2:21" s="1" customFormat="1" ht="16.5">
      <c r="B24" s="67">
        <v>349</v>
      </c>
      <c r="C24" s="70">
        <f t="shared" si="10"/>
        <v>46204</v>
      </c>
      <c r="D24" s="72">
        <f t="shared" si="11"/>
        <v>262270.87107496115</v>
      </c>
      <c r="E24" s="75">
        <f t="shared" si="3"/>
        <v>4.4999999999999998E-2</v>
      </c>
      <c r="F24" s="72">
        <f xml:space="preserve"> -PMT(E24/12,B24,D24)</f>
        <v>1348.796294756494</v>
      </c>
      <c r="G24" s="72">
        <f>D24*E24/12</f>
        <v>983.5157665311043</v>
      </c>
      <c r="H24" s="72">
        <f t="shared" si="0"/>
        <v>365.28052822538973</v>
      </c>
      <c r="I24" s="72">
        <f>D24-H24</f>
        <v>261905.59054673577</v>
      </c>
      <c r="K24" s="72">
        <f t="shared" si="12"/>
        <v>360415.35836177476</v>
      </c>
      <c r="L24" s="83">
        <f t="shared" si="1"/>
        <v>0.72667710870368163</v>
      </c>
      <c r="M24" s="72">
        <f t="shared" si="4"/>
        <v>98509.767815038998</v>
      </c>
      <c r="O24" s="98">
        <f t="shared" si="13"/>
        <v>0</v>
      </c>
      <c r="P24" s="100">
        <f t="shared" si="5"/>
        <v>0</v>
      </c>
      <c r="Q24" s="102">
        <f t="shared" si="6"/>
        <v>0</v>
      </c>
      <c r="R24" s="100">
        <f t="shared" si="7"/>
        <v>0</v>
      </c>
      <c r="S24" s="100">
        <f t="shared" si="8"/>
        <v>0</v>
      </c>
      <c r="T24" s="100">
        <f t="shared" si="2"/>
        <v>0</v>
      </c>
      <c r="U24" s="100">
        <f t="shared" si="9"/>
        <v>0</v>
      </c>
    </row>
    <row r="25" spans="2:21" s="1" customFormat="1" ht="16.5">
      <c r="B25" s="67">
        <v>348</v>
      </c>
      <c r="C25" s="70">
        <f t="shared" si="10"/>
        <v>46235</v>
      </c>
      <c r="D25" s="72">
        <f t="shared" si="11"/>
        <v>261905.59054673577</v>
      </c>
      <c r="E25" s="75">
        <f t="shared" si="3"/>
        <v>4.4999999999999998E-2</v>
      </c>
      <c r="F25" s="72">
        <f xml:space="preserve"> -PMT(E25/12,B25,D25)</f>
        <v>1348.796294756494</v>
      </c>
      <c r="G25" s="72">
        <f>D25*E25/12</f>
        <v>982.14596455025912</v>
      </c>
      <c r="H25" s="72">
        <f t="shared" si="0"/>
        <v>366.65033020623491</v>
      </c>
      <c r="I25" s="72">
        <f>D25-H25</f>
        <v>261538.94021652953</v>
      </c>
      <c r="K25" s="72">
        <f t="shared" si="12"/>
        <v>364019.51194539253</v>
      </c>
      <c r="L25" s="83">
        <f t="shared" si="1"/>
        <v>0.71847505870993977</v>
      </c>
      <c r="M25" s="72">
        <f t="shared" si="4"/>
        <v>102480.571728863</v>
      </c>
      <c r="O25" s="98">
        <f t="shared" si="13"/>
        <v>0</v>
      </c>
      <c r="P25" s="100">
        <f t="shared" si="5"/>
        <v>0</v>
      </c>
      <c r="Q25" s="102">
        <f t="shared" si="6"/>
        <v>0</v>
      </c>
      <c r="R25" s="100">
        <f t="shared" si="7"/>
        <v>0</v>
      </c>
      <c r="S25" s="100">
        <f t="shared" si="8"/>
        <v>0</v>
      </c>
      <c r="T25" s="100">
        <f t="shared" si="2"/>
        <v>0</v>
      </c>
      <c r="U25" s="100">
        <f t="shared" si="9"/>
        <v>0</v>
      </c>
    </row>
    <row r="26" spans="2:21" s="1" customFormat="1" ht="16.5">
      <c r="B26" s="67">
        <v>347</v>
      </c>
      <c r="C26" s="70">
        <f t="shared" si="10"/>
        <v>46266</v>
      </c>
      <c r="D26" s="72">
        <f t="shared" si="11"/>
        <v>261538.94021652953</v>
      </c>
      <c r="E26" s="75">
        <f t="shared" si="3"/>
        <v>4.4999999999999998E-2</v>
      </c>
      <c r="F26" s="72">
        <f xml:space="preserve"> -PMT(E26/12,B26,D26)</f>
        <v>1348.796294756494</v>
      </c>
      <c r="G26" s="72">
        <f>D26*E26/12</f>
        <v>980.77102581198562</v>
      </c>
      <c r="H26" s="72">
        <f t="shared" si="0"/>
        <v>368.02526894450841</v>
      </c>
      <c r="I26" s="72">
        <f>D26-H26</f>
        <v>261170.91494758503</v>
      </c>
      <c r="K26" s="72">
        <f t="shared" si="12"/>
        <v>364019.51194539253</v>
      </c>
      <c r="L26" s="83">
        <f t="shared" si="1"/>
        <v>0.71746405447289296</v>
      </c>
      <c r="M26" s="72">
        <f t="shared" si="4"/>
        <v>102848.5969978075</v>
      </c>
      <c r="O26" s="98">
        <f t="shared" si="13"/>
        <v>0</v>
      </c>
      <c r="P26" s="100">
        <f t="shared" si="5"/>
        <v>0</v>
      </c>
      <c r="Q26" s="102">
        <f t="shared" si="6"/>
        <v>0</v>
      </c>
      <c r="R26" s="100">
        <f t="shared" si="7"/>
        <v>0</v>
      </c>
      <c r="S26" s="100">
        <f t="shared" si="8"/>
        <v>0</v>
      </c>
      <c r="T26" s="100">
        <f t="shared" si="2"/>
        <v>0</v>
      </c>
      <c r="U26" s="100">
        <f t="shared" si="9"/>
        <v>0</v>
      </c>
    </row>
    <row r="27" spans="2:21" s="1" customFormat="1" ht="16.5">
      <c r="B27" s="67">
        <v>346</v>
      </c>
      <c r="C27" s="70">
        <f t="shared" si="10"/>
        <v>46296</v>
      </c>
      <c r="D27" s="72">
        <f t="shared" si="11"/>
        <v>261170.91494758503</v>
      </c>
      <c r="E27" s="75">
        <f t="shared" si="3"/>
        <v>4.4999999999999998E-2</v>
      </c>
      <c r="F27" s="72">
        <f xml:space="preserve"> -PMT(E27/12,B27,D27)</f>
        <v>1348.7962947564943</v>
      </c>
      <c r="G27" s="72">
        <f>D27*E27/12</f>
        <v>979.39093105344375</v>
      </c>
      <c r="H27" s="72">
        <f t="shared" si="0"/>
        <v>369.40536370305051</v>
      </c>
      <c r="I27" s="72">
        <f>D27-H27</f>
        <v>260801.50958388197</v>
      </c>
      <c r="K27" s="72">
        <f t="shared" si="12"/>
        <v>364019.51194539253</v>
      </c>
      <c r="L27" s="83">
        <f t="shared" si="1"/>
        <v>0.71644925896995726</v>
      </c>
      <c r="M27" s="72">
        <f t="shared" si="4"/>
        <v>103218.00236151056</v>
      </c>
      <c r="O27" s="98">
        <f t="shared" si="13"/>
        <v>0</v>
      </c>
      <c r="P27" s="100">
        <f t="shared" si="5"/>
        <v>0</v>
      </c>
      <c r="Q27" s="102">
        <f t="shared" si="6"/>
        <v>0</v>
      </c>
      <c r="R27" s="100">
        <f t="shared" si="7"/>
        <v>0</v>
      </c>
      <c r="S27" s="100">
        <f t="shared" si="8"/>
        <v>0</v>
      </c>
      <c r="T27" s="100">
        <f t="shared" si="2"/>
        <v>0</v>
      </c>
      <c r="U27" s="100">
        <f t="shared" si="9"/>
        <v>0</v>
      </c>
    </row>
    <row r="28" spans="2:21" s="1" customFormat="1" ht="16.5">
      <c r="B28" s="67">
        <v>345</v>
      </c>
      <c r="C28" s="70">
        <f t="shared" si="10"/>
        <v>46327</v>
      </c>
      <c r="D28" s="72">
        <f t="shared" si="11"/>
        <v>260801.50958388197</v>
      </c>
      <c r="E28" s="75">
        <f t="shared" si="3"/>
        <v>4.4999999999999998E-2</v>
      </c>
      <c r="F28" s="72">
        <f xml:space="preserve"> -PMT(E28/12,B28,D28)</f>
        <v>1348.796294756494</v>
      </c>
      <c r="G28" s="72">
        <f>D28*E28/12</f>
        <v>978.0056609395574</v>
      </c>
      <c r="H28" s="72">
        <f t="shared" si="0"/>
        <v>370.79063381693663</v>
      </c>
      <c r="I28" s="72">
        <f>D28-H28</f>
        <v>260430.71895006503</v>
      </c>
      <c r="K28" s="72">
        <f t="shared" si="12"/>
        <v>364019.51194539253</v>
      </c>
      <c r="L28" s="83">
        <f t="shared" si="1"/>
        <v>0.7154306579838855</v>
      </c>
      <c r="M28" s="72">
        <f t="shared" si="4"/>
        <v>103588.7929953275</v>
      </c>
      <c r="O28" s="98">
        <f t="shared" si="13"/>
        <v>0</v>
      </c>
      <c r="P28" s="100">
        <f t="shared" si="5"/>
        <v>0</v>
      </c>
      <c r="Q28" s="102">
        <f t="shared" si="6"/>
        <v>0</v>
      </c>
      <c r="R28" s="100">
        <f t="shared" si="7"/>
        <v>0</v>
      </c>
      <c r="S28" s="100">
        <f t="shared" si="8"/>
        <v>0</v>
      </c>
      <c r="T28" s="100">
        <f t="shared" si="2"/>
        <v>0</v>
      </c>
      <c r="U28" s="100">
        <f t="shared" si="9"/>
        <v>0</v>
      </c>
    </row>
    <row r="29" spans="2:21" s="1" customFormat="1" ht="16.5">
      <c r="B29" s="67">
        <v>344</v>
      </c>
      <c r="C29" s="70">
        <f t="shared" si="10"/>
        <v>46357</v>
      </c>
      <c r="D29" s="72">
        <f t="shared" si="11"/>
        <v>260430.71895006503</v>
      </c>
      <c r="E29" s="75">
        <f t="shared" si="3"/>
        <v>4.4999999999999998E-2</v>
      </c>
      <c r="F29" s="72">
        <f xml:space="preserve"> -PMT(E29/12,B29,D29)</f>
        <v>1348.796294756494</v>
      </c>
      <c r="G29" s="72">
        <f>D29*E29/12</f>
        <v>976.61519606274385</v>
      </c>
      <c r="H29" s="72">
        <f t="shared" si="0"/>
        <v>372.18109869375019</v>
      </c>
      <c r="I29" s="72">
        <f>D29-H29</f>
        <v>260058.53785137128</v>
      </c>
      <c r="K29" s="72">
        <f t="shared" si="12"/>
        <v>364019.51194539253</v>
      </c>
      <c r="L29" s="83">
        <f t="shared" si="1"/>
        <v>0.71440823724411595</v>
      </c>
      <c r="M29" s="72">
        <f t="shared" si="4"/>
        <v>103960.97409402125</v>
      </c>
      <c r="O29" s="98">
        <f t="shared" si="13"/>
        <v>0</v>
      </c>
      <c r="P29" s="100">
        <f t="shared" si="5"/>
        <v>0</v>
      </c>
      <c r="Q29" s="102">
        <f t="shared" si="6"/>
        <v>0</v>
      </c>
      <c r="R29" s="100">
        <f t="shared" si="7"/>
        <v>0</v>
      </c>
      <c r="S29" s="100">
        <f t="shared" si="8"/>
        <v>0</v>
      </c>
      <c r="T29" s="100">
        <f t="shared" si="2"/>
        <v>0</v>
      </c>
      <c r="U29" s="100">
        <f t="shared" si="9"/>
        <v>0</v>
      </c>
    </row>
    <row r="30" spans="2:21" s="1" customFormat="1" ht="16.5">
      <c r="B30" s="67">
        <v>343</v>
      </c>
      <c r="C30" s="70">
        <f t="shared" si="10"/>
        <v>46388</v>
      </c>
      <c r="D30" s="72">
        <f t="shared" si="11"/>
        <v>260058.53785137128</v>
      </c>
      <c r="E30" s="75">
        <f t="shared" si="3"/>
        <v>4.4999999999999998E-2</v>
      </c>
      <c r="F30" s="72">
        <f xml:space="preserve"> -PMT(E30/12,B30,D30)</f>
        <v>1348.796294756494</v>
      </c>
      <c r="G30" s="72">
        <f>D30*E30/12</f>
        <v>975.21951694264226</v>
      </c>
      <c r="H30" s="72">
        <f t="shared" si="0"/>
        <v>373.57677781385178</v>
      </c>
      <c r="I30" s="72">
        <f>D30-H30</f>
        <v>259684.96107355744</v>
      </c>
      <c r="K30" s="72">
        <f t="shared" si="12"/>
        <v>364019.51194539253</v>
      </c>
      <c r="L30" s="83">
        <f t="shared" si="1"/>
        <v>0.71338198242657225</v>
      </c>
      <c r="M30" s="72">
        <f t="shared" si="4"/>
        <v>104334.55087183509</v>
      </c>
      <c r="O30" s="98">
        <f t="shared" si="13"/>
        <v>0</v>
      </c>
      <c r="P30" s="100">
        <f t="shared" si="5"/>
        <v>0</v>
      </c>
      <c r="Q30" s="102">
        <f t="shared" si="6"/>
        <v>0</v>
      </c>
      <c r="R30" s="100">
        <f t="shared" si="7"/>
        <v>0</v>
      </c>
      <c r="S30" s="100">
        <f t="shared" si="8"/>
        <v>0</v>
      </c>
      <c r="T30" s="100">
        <f t="shared" si="2"/>
        <v>0</v>
      </c>
      <c r="U30" s="100">
        <f t="shared" si="9"/>
        <v>0</v>
      </c>
    </row>
    <row r="31" spans="2:21" s="1" customFormat="1" ht="16.5">
      <c r="B31" s="67">
        <v>342</v>
      </c>
      <c r="C31" s="70">
        <f t="shared" si="10"/>
        <v>46419</v>
      </c>
      <c r="D31" s="72">
        <f t="shared" si="11"/>
        <v>259684.96107355744</v>
      </c>
      <c r="E31" s="75">
        <f t="shared" si="3"/>
        <v>4.4999999999999998E-2</v>
      </c>
      <c r="F31" s="72">
        <f xml:space="preserve"> -PMT(E31/12,B31,D31)</f>
        <v>1348.796294756494</v>
      </c>
      <c r="G31" s="72">
        <f>D31*E31/12</f>
        <v>973.81860402584027</v>
      </c>
      <c r="H31" s="72">
        <f t="shared" si="0"/>
        <v>374.97769073065376</v>
      </c>
      <c r="I31" s="72">
        <f>D31-H31</f>
        <v>259309.98338282679</v>
      </c>
      <c r="K31" s="72">
        <f t="shared" si="12"/>
        <v>364019.51194539253</v>
      </c>
      <c r="L31" s="83">
        <f t="shared" si="1"/>
        <v>0.71235187915346287</v>
      </c>
      <c r="M31" s="72">
        <f t="shared" si="4"/>
        <v>104709.52856256574</v>
      </c>
      <c r="O31" s="98">
        <f t="shared" si="13"/>
        <v>0</v>
      </c>
      <c r="P31" s="100">
        <f t="shared" si="5"/>
        <v>0</v>
      </c>
      <c r="Q31" s="102">
        <f t="shared" si="6"/>
        <v>0</v>
      </c>
      <c r="R31" s="100">
        <f t="shared" si="7"/>
        <v>0</v>
      </c>
      <c r="S31" s="100">
        <f t="shared" si="8"/>
        <v>0</v>
      </c>
      <c r="T31" s="100">
        <f t="shared" si="2"/>
        <v>0</v>
      </c>
      <c r="U31" s="100">
        <f t="shared" si="9"/>
        <v>0</v>
      </c>
    </row>
    <row r="32" spans="2:21" s="1" customFormat="1" ht="16.5">
      <c r="B32" s="67">
        <v>341</v>
      </c>
      <c r="C32" s="70">
        <f t="shared" si="10"/>
        <v>46447</v>
      </c>
      <c r="D32" s="72">
        <f t="shared" si="11"/>
        <v>259309.98338282679</v>
      </c>
      <c r="E32" s="75">
        <f t="shared" si="3"/>
        <v>4.4999999999999998E-2</v>
      </c>
      <c r="F32" s="72">
        <f xml:space="preserve"> -PMT(E32/12,B32,D32)</f>
        <v>1348.796294756494</v>
      </c>
      <c r="G32" s="72">
        <f>D32*E32/12</f>
        <v>972.41243768560037</v>
      </c>
      <c r="H32" s="72">
        <f t="shared" si="0"/>
        <v>376.38385707089367</v>
      </c>
      <c r="I32" s="72">
        <f>D32-H32</f>
        <v>258933.59952575588</v>
      </c>
      <c r="K32" s="72">
        <f t="shared" si="12"/>
        <v>364019.51194539253</v>
      </c>
      <c r="L32" s="83">
        <f t="shared" si="1"/>
        <v>0.71131791299307923</v>
      </c>
      <c r="M32" s="72">
        <f t="shared" si="4"/>
        <v>105085.91241963665</v>
      </c>
      <c r="O32" s="98">
        <f t="shared" si="13"/>
        <v>0</v>
      </c>
      <c r="P32" s="100">
        <f t="shared" si="5"/>
        <v>0</v>
      </c>
      <c r="Q32" s="102">
        <f t="shared" si="6"/>
        <v>0</v>
      </c>
      <c r="R32" s="100">
        <f t="shared" si="7"/>
        <v>0</v>
      </c>
      <c r="S32" s="100">
        <f t="shared" si="8"/>
        <v>0</v>
      </c>
      <c r="T32" s="100">
        <f t="shared" si="2"/>
        <v>0</v>
      </c>
      <c r="U32" s="100">
        <f t="shared" si="9"/>
        <v>0</v>
      </c>
    </row>
    <row r="33" spans="2:21" s="1" customFormat="1" ht="16.5">
      <c r="B33" s="67">
        <v>340</v>
      </c>
      <c r="C33" s="70">
        <f t="shared" si="10"/>
        <v>46478</v>
      </c>
      <c r="D33" s="72">
        <f t="shared" si="11"/>
        <v>258933.59952575588</v>
      </c>
      <c r="E33" s="75">
        <f t="shared" si="3"/>
        <v>4.4999999999999998E-2</v>
      </c>
      <c r="F33" s="72">
        <f xml:space="preserve"> -PMT(E33/12,B33,D33)</f>
        <v>1348.7962947564943</v>
      </c>
      <c r="G33" s="72">
        <f>D33*E33/12</f>
        <v>971.00099822158461</v>
      </c>
      <c r="H33" s="72">
        <f t="shared" si="0"/>
        <v>377.79529653490965</v>
      </c>
      <c r="I33" s="72">
        <f>D33-H33</f>
        <v>258555.80422922099</v>
      </c>
      <c r="K33" s="72">
        <f t="shared" si="12"/>
        <v>364019.51194539253</v>
      </c>
      <c r="L33" s="83">
        <f t="shared" si="1"/>
        <v>0.71028006945959421</v>
      </c>
      <c r="M33" s="72">
        <f t="shared" si="4"/>
        <v>105463.70771617154</v>
      </c>
      <c r="O33" s="98">
        <f t="shared" si="13"/>
        <v>0</v>
      </c>
      <c r="P33" s="100">
        <f t="shared" si="5"/>
        <v>0</v>
      </c>
      <c r="Q33" s="102">
        <f t="shared" si="6"/>
        <v>0</v>
      </c>
      <c r="R33" s="100">
        <f t="shared" si="7"/>
        <v>0</v>
      </c>
      <c r="S33" s="100">
        <f t="shared" si="8"/>
        <v>0</v>
      </c>
      <c r="T33" s="100">
        <f t="shared" si="2"/>
        <v>0</v>
      </c>
      <c r="U33" s="100">
        <f t="shared" si="9"/>
        <v>0</v>
      </c>
    </row>
    <row r="34" spans="2:21" s="1" customFormat="1" ht="16.5">
      <c r="B34" s="67">
        <v>339</v>
      </c>
      <c r="C34" s="70">
        <f t="shared" si="10"/>
        <v>46508</v>
      </c>
      <c r="D34" s="72">
        <f t="shared" si="11"/>
        <v>258555.80422922099</v>
      </c>
      <c r="E34" s="75">
        <f t="shared" si="3"/>
        <v>4.4999999999999998E-2</v>
      </c>
      <c r="F34" s="72">
        <f xml:space="preserve"> -PMT(E34/12,B34,D34)</f>
        <v>1348.796294756494</v>
      </c>
      <c r="G34" s="72">
        <f>D34*E34/12</f>
        <v>969.58426585957875</v>
      </c>
      <c r="H34" s="72">
        <f t="shared" si="0"/>
        <v>379.21202889691529</v>
      </c>
      <c r="I34" s="72">
        <f>D34-H34</f>
        <v>258176.59220032408</v>
      </c>
      <c r="K34" s="72">
        <f t="shared" si="12"/>
        <v>364019.51194539253</v>
      </c>
      <c r="L34" s="83">
        <f t="shared" si="1"/>
        <v>0.70923833401285863</v>
      </c>
      <c r="M34" s="72">
        <f t="shared" si="4"/>
        <v>105842.91974506844</v>
      </c>
      <c r="O34" s="98">
        <f t="shared" si="13"/>
        <v>0</v>
      </c>
      <c r="P34" s="100">
        <f t="shared" si="5"/>
        <v>0</v>
      </c>
      <c r="Q34" s="102">
        <f t="shared" si="6"/>
        <v>0</v>
      </c>
      <c r="R34" s="100">
        <f t="shared" si="7"/>
        <v>0</v>
      </c>
      <c r="S34" s="100">
        <f t="shared" si="8"/>
        <v>0</v>
      </c>
      <c r="T34" s="100">
        <f t="shared" si="2"/>
        <v>0</v>
      </c>
      <c r="U34" s="100">
        <f t="shared" si="9"/>
        <v>0</v>
      </c>
    </row>
    <row r="35" spans="2:21" s="1" customFormat="1" ht="16.5">
      <c r="B35" s="67">
        <v>338</v>
      </c>
      <c r="C35" s="70">
        <f t="shared" si="10"/>
        <v>46539</v>
      </c>
      <c r="D35" s="72">
        <f t="shared" si="11"/>
        <v>258176.59220032408</v>
      </c>
      <c r="E35" s="75">
        <f t="shared" si="3"/>
        <v>4.4999999999999998E-2</v>
      </c>
      <c r="F35" s="72">
        <f xml:space="preserve"> -PMT(E35/12,B35,D35)</f>
        <v>1348.7962947564945</v>
      </c>
      <c r="G35" s="72">
        <f>D35*E35/12</f>
        <v>968.16222075121539</v>
      </c>
      <c r="H35" s="72">
        <f t="shared" si="0"/>
        <v>380.6340740052791</v>
      </c>
      <c r="I35" s="72">
        <f>D35-H35</f>
        <v>257795.95812631882</v>
      </c>
      <c r="K35" s="72">
        <f t="shared" si="12"/>
        <v>364019.51194539253</v>
      </c>
      <c r="L35" s="83">
        <f t="shared" si="1"/>
        <v>0.70819269205819779</v>
      </c>
      <c r="M35" s="72">
        <f t="shared" si="4"/>
        <v>106223.55381907371</v>
      </c>
      <c r="O35" s="98">
        <f t="shared" si="13"/>
        <v>0</v>
      </c>
      <c r="P35" s="100">
        <f t="shared" si="5"/>
        <v>0</v>
      </c>
      <c r="Q35" s="102">
        <f t="shared" si="6"/>
        <v>0</v>
      </c>
      <c r="R35" s="100">
        <f t="shared" si="7"/>
        <v>0</v>
      </c>
      <c r="S35" s="100">
        <f t="shared" si="8"/>
        <v>0</v>
      </c>
      <c r="T35" s="100">
        <f t="shared" si="2"/>
        <v>0</v>
      </c>
      <c r="U35" s="100">
        <f t="shared" si="9"/>
        <v>0</v>
      </c>
    </row>
    <row r="36" spans="2:21" s="1" customFormat="1" ht="16.5">
      <c r="B36" s="67">
        <v>337</v>
      </c>
      <c r="C36" s="70">
        <f t="shared" si="10"/>
        <v>46569</v>
      </c>
      <c r="D36" s="72">
        <f t="shared" si="11"/>
        <v>257795.95812631882</v>
      </c>
      <c r="E36" s="75">
        <f t="shared" si="3"/>
        <v>4.4999999999999998E-2</v>
      </c>
      <c r="F36" s="72">
        <f xml:space="preserve"> -PMT(E36/12,B36,D36)</f>
        <v>1348.7962947564945</v>
      </c>
      <c r="G36" s="72">
        <f>D36*E36/12</f>
        <v>966.73484297369544</v>
      </c>
      <c r="H36" s="72">
        <f t="shared" si="0"/>
        <v>382.06145178279905</v>
      </c>
      <c r="I36" s="72">
        <f>D36-H36</f>
        <v>257413.89667453602</v>
      </c>
      <c r="K36" s="72">
        <f t="shared" si="12"/>
        <v>364019.51194539253</v>
      </c>
      <c r="L36" s="83">
        <f t="shared" si="1"/>
        <v>0.7071431289462069</v>
      </c>
      <c r="M36" s="72">
        <f t="shared" si="4"/>
        <v>106605.61527085651</v>
      </c>
      <c r="O36" s="98">
        <f t="shared" si="13"/>
        <v>0</v>
      </c>
      <c r="P36" s="100">
        <f t="shared" si="5"/>
        <v>0</v>
      </c>
      <c r="Q36" s="102">
        <f t="shared" si="6"/>
        <v>0</v>
      </c>
      <c r="R36" s="100">
        <f t="shared" si="7"/>
        <v>0</v>
      </c>
      <c r="S36" s="100">
        <f t="shared" si="8"/>
        <v>0</v>
      </c>
      <c r="T36" s="100">
        <f t="shared" si="2"/>
        <v>0</v>
      </c>
      <c r="U36" s="100">
        <f t="shared" si="9"/>
        <v>0</v>
      </c>
    </row>
    <row r="37" spans="2:21" s="1" customFormat="1" ht="16.5">
      <c r="B37" s="67">
        <v>336</v>
      </c>
      <c r="C37" s="70">
        <f t="shared" si="10"/>
        <v>46600</v>
      </c>
      <c r="D37" s="72">
        <f t="shared" si="11"/>
        <v>257413.89667453602</v>
      </c>
      <c r="E37" s="75">
        <f t="shared" si="3"/>
        <v>4.4999999999999998E-2</v>
      </c>
      <c r="F37" s="72">
        <f xml:space="preserve"> -PMT(E37/12,B37,D37)</f>
        <v>1348.7962947564943</v>
      </c>
      <c r="G37" s="72">
        <f>D37*E37/12</f>
        <v>965.30211252951005</v>
      </c>
      <c r="H37" s="72">
        <f t="shared" si="0"/>
        <v>383.49418222698421</v>
      </c>
      <c r="I37" s="72">
        <f>D37-H37</f>
        <v>257030.40249230905</v>
      </c>
      <c r="K37" s="72">
        <f t="shared" si="12"/>
        <v>367659.70706484647</v>
      </c>
      <c r="L37" s="83">
        <f t="shared" si="1"/>
        <v>0.69909864353717432</v>
      </c>
      <c r="M37" s="72">
        <f t="shared" si="4"/>
        <v>110629.30457253742</v>
      </c>
      <c r="O37" s="98">
        <f t="shared" si="13"/>
        <v>0</v>
      </c>
      <c r="P37" s="100">
        <f t="shared" si="5"/>
        <v>0</v>
      </c>
      <c r="Q37" s="102">
        <f t="shared" si="6"/>
        <v>0</v>
      </c>
      <c r="R37" s="100">
        <f t="shared" si="7"/>
        <v>0</v>
      </c>
      <c r="S37" s="100">
        <f t="shared" si="8"/>
        <v>0</v>
      </c>
      <c r="T37" s="100">
        <f t="shared" si="2"/>
        <v>0</v>
      </c>
      <c r="U37" s="100">
        <f t="shared" si="9"/>
        <v>0</v>
      </c>
    </row>
    <row r="38" spans="2:21" s="1" customFormat="1" ht="16.5">
      <c r="B38" s="67">
        <v>335</v>
      </c>
      <c r="C38" s="70">
        <f t="shared" si="10"/>
        <v>46631</v>
      </c>
      <c r="D38" s="72">
        <f t="shared" si="11"/>
        <v>257030.40249230905</v>
      </c>
      <c r="E38" s="75">
        <f t="shared" si="3"/>
        <v>4.4999999999999998E-2</v>
      </c>
      <c r="F38" s="72">
        <f xml:space="preserve"> -PMT(E38/12,B38,D38)</f>
        <v>1348.7962947564945</v>
      </c>
      <c r="G38" s="72">
        <f>D38*E38/12</f>
        <v>963.86400934615892</v>
      </c>
      <c r="H38" s="72">
        <f t="shared" si="0"/>
        <v>384.93228541033557</v>
      </c>
      <c r="I38" s="72">
        <f>D38-H38</f>
        <v>256645.47020689872</v>
      </c>
      <c r="K38" s="72">
        <f t="shared" si="12"/>
        <v>367659.70706484647</v>
      </c>
      <c r="L38" s="83">
        <f t="shared" si="1"/>
        <v>0.69805166374033079</v>
      </c>
      <c r="M38" s="72">
        <f t="shared" si="4"/>
        <v>111014.23685794775</v>
      </c>
      <c r="O38" s="98">
        <f t="shared" si="13"/>
        <v>0</v>
      </c>
      <c r="P38" s="100">
        <f t="shared" si="5"/>
        <v>0</v>
      </c>
      <c r="Q38" s="102">
        <f t="shared" si="6"/>
        <v>0</v>
      </c>
      <c r="R38" s="100">
        <f t="shared" si="7"/>
        <v>0</v>
      </c>
      <c r="S38" s="100">
        <f t="shared" si="8"/>
        <v>0</v>
      </c>
      <c r="T38" s="100">
        <f t="shared" si="2"/>
        <v>0</v>
      </c>
      <c r="U38" s="100">
        <f t="shared" si="9"/>
        <v>0</v>
      </c>
    </row>
    <row r="39" spans="2:21" s="1" customFormat="1" ht="16.5">
      <c r="B39" s="67">
        <v>334</v>
      </c>
      <c r="C39" s="70">
        <f t="shared" si="10"/>
        <v>46661</v>
      </c>
      <c r="D39" s="72">
        <f t="shared" si="11"/>
        <v>256645.47020689872</v>
      </c>
      <c r="E39" s="75">
        <f t="shared" si="3"/>
        <v>4.4999999999999998E-2</v>
      </c>
      <c r="F39" s="72">
        <f xml:space="preserve"> -PMT(E39/12,B39,D39)</f>
        <v>1348.7962947564943</v>
      </c>
      <c r="G39" s="72">
        <f>D39*E39/12</f>
        <v>962.42051327587023</v>
      </c>
      <c r="H39" s="72">
        <f t="shared" si="0"/>
        <v>386.37578148062403</v>
      </c>
      <c r="I39" s="72">
        <f>D39-H39</f>
        <v>256259.09442541809</v>
      </c>
      <c r="K39" s="72">
        <f t="shared" si="12"/>
        <v>367659.70706484647</v>
      </c>
      <c r="L39" s="83">
        <f t="shared" si="1"/>
        <v>0.69700075776924897</v>
      </c>
      <c r="M39" s="72">
        <f t="shared" si="4"/>
        <v>111400.61263942838</v>
      </c>
      <c r="O39" s="98">
        <f t="shared" si="13"/>
        <v>0</v>
      </c>
      <c r="P39" s="100">
        <f t="shared" si="5"/>
        <v>0</v>
      </c>
      <c r="Q39" s="102">
        <f t="shared" si="6"/>
        <v>0</v>
      </c>
      <c r="R39" s="100">
        <f t="shared" si="7"/>
        <v>0</v>
      </c>
      <c r="S39" s="100">
        <f t="shared" si="8"/>
        <v>0</v>
      </c>
      <c r="T39" s="100">
        <f t="shared" si="2"/>
        <v>0</v>
      </c>
      <c r="U39" s="100">
        <f t="shared" si="9"/>
        <v>0</v>
      </c>
    </row>
    <row r="40" spans="2:21" s="1" customFormat="1" ht="16.5">
      <c r="B40" s="67">
        <v>333</v>
      </c>
      <c r="C40" s="70">
        <f t="shared" si="10"/>
        <v>46692</v>
      </c>
      <c r="D40" s="72">
        <f t="shared" si="11"/>
        <v>256259.09442541809</v>
      </c>
      <c r="E40" s="75">
        <f t="shared" si="3"/>
        <v>4.4999999999999998E-2</v>
      </c>
      <c r="F40" s="72">
        <f xml:space="preserve"> -PMT(E40/12,B40,D40)</f>
        <v>1348.7962947564943</v>
      </c>
      <c r="G40" s="72">
        <f>D40*E40/12</f>
        <v>960.97160409531773</v>
      </c>
      <c r="H40" s="72">
        <f t="shared" si="0"/>
        <v>387.82469066117653</v>
      </c>
      <c r="I40" s="72">
        <f>D40-H40</f>
        <v>255871.2697347569</v>
      </c>
      <c r="K40" s="72">
        <f t="shared" si="12"/>
        <v>367659.70706484647</v>
      </c>
      <c r="L40" s="83">
        <f t="shared" si="1"/>
        <v>0.69594591090077562</v>
      </c>
      <c r="M40" s="72">
        <f t="shared" si="4"/>
        <v>111788.43733008957</v>
      </c>
      <c r="O40" s="98">
        <f t="shared" si="13"/>
        <v>0</v>
      </c>
      <c r="P40" s="100">
        <f t="shared" si="5"/>
        <v>0</v>
      </c>
      <c r="Q40" s="102">
        <f t="shared" si="6"/>
        <v>0</v>
      </c>
      <c r="R40" s="100">
        <f t="shared" si="7"/>
        <v>0</v>
      </c>
      <c r="S40" s="100">
        <f t="shared" si="8"/>
        <v>0</v>
      </c>
      <c r="T40" s="100">
        <f t="shared" si="2"/>
        <v>0</v>
      </c>
      <c r="U40" s="100">
        <f t="shared" si="9"/>
        <v>0</v>
      </c>
    </row>
    <row r="41" spans="2:21" s="1" customFormat="1" ht="16.5">
      <c r="B41" s="67">
        <v>332</v>
      </c>
      <c r="C41" s="70">
        <f t="shared" si="10"/>
        <v>46722</v>
      </c>
      <c r="D41" s="72">
        <f t="shared" si="11"/>
        <v>255871.2697347569</v>
      </c>
      <c r="E41" s="75">
        <f t="shared" si="3"/>
        <v>4.4999999999999998E-2</v>
      </c>
      <c r="F41" s="72">
        <f xml:space="preserve"> -PMT(E41/12,B41,D41)</f>
        <v>1348.7962947564945</v>
      </c>
      <c r="G41" s="72">
        <f>D41*E41/12</f>
        <v>959.51726150533841</v>
      </c>
      <c r="H41" s="72">
        <f t="shared" si="0"/>
        <v>389.27903325115608</v>
      </c>
      <c r="I41" s="72">
        <f>D41-H41</f>
        <v>255481.99070150574</v>
      </c>
      <c r="K41" s="72">
        <f t="shared" si="12"/>
        <v>367659.70706484647</v>
      </c>
      <c r="L41" s="83">
        <f t="shared" si="1"/>
        <v>0.69488710835654544</v>
      </c>
      <c r="M41" s="72">
        <f t="shared" si="4"/>
        <v>112177.71636334073</v>
      </c>
      <c r="O41" s="98">
        <f t="shared" si="13"/>
        <v>0</v>
      </c>
      <c r="P41" s="100">
        <f t="shared" si="5"/>
        <v>0</v>
      </c>
      <c r="Q41" s="102">
        <f t="shared" si="6"/>
        <v>0</v>
      </c>
      <c r="R41" s="100">
        <f t="shared" si="7"/>
        <v>0</v>
      </c>
      <c r="S41" s="100">
        <f t="shared" si="8"/>
        <v>0</v>
      </c>
      <c r="T41" s="100">
        <f t="shared" si="2"/>
        <v>0</v>
      </c>
      <c r="U41" s="100">
        <f t="shared" si="9"/>
        <v>0</v>
      </c>
    </row>
    <row r="42" spans="2:21" s="1" customFormat="1" ht="16.5">
      <c r="B42" s="67">
        <v>331</v>
      </c>
      <c r="C42" s="70">
        <f t="shared" si="10"/>
        <v>46753</v>
      </c>
      <c r="D42" s="72">
        <f t="shared" si="11"/>
        <v>255481.99070150574</v>
      </c>
      <c r="E42" s="75">
        <f t="shared" si="3"/>
        <v>4.4999999999999998E-2</v>
      </c>
      <c r="F42" s="72">
        <f xml:space="preserve"> -PMT(E42/12,B42,D42)</f>
        <v>1348.7962947564943</v>
      </c>
      <c r="G42" s="72">
        <f>D42*E42/12</f>
        <v>958.05746513064651</v>
      </c>
      <c r="H42" s="72">
        <f t="shared" si="0"/>
        <v>390.73882962584776</v>
      </c>
      <c r="I42" s="72">
        <f>D42-H42</f>
        <v>255091.25187187988</v>
      </c>
      <c r="K42" s="72">
        <f t="shared" si="12"/>
        <v>367659.70706484647</v>
      </c>
      <c r="L42" s="83">
        <f t="shared" si="1"/>
        <v>0.69382433530277443</v>
      </c>
      <c r="M42" s="72">
        <f t="shared" si="4"/>
        <v>112568.45519296659</v>
      </c>
      <c r="O42" s="98">
        <f t="shared" si="13"/>
        <v>0</v>
      </c>
      <c r="P42" s="100">
        <f t="shared" si="5"/>
        <v>0</v>
      </c>
      <c r="Q42" s="102">
        <f t="shared" si="6"/>
        <v>0</v>
      </c>
      <c r="R42" s="100">
        <f t="shared" si="7"/>
        <v>0</v>
      </c>
      <c r="S42" s="100">
        <f t="shared" si="8"/>
        <v>0</v>
      </c>
      <c r="T42" s="100">
        <f t="shared" si="2"/>
        <v>0</v>
      </c>
      <c r="U42" s="100">
        <f t="shared" si="9"/>
        <v>0</v>
      </c>
    </row>
    <row r="43" spans="2:21" s="1" customFormat="1" ht="16.5">
      <c r="B43" s="67">
        <v>330</v>
      </c>
      <c r="C43" s="70">
        <f t="shared" si="10"/>
        <v>46784</v>
      </c>
      <c r="D43" s="72">
        <f t="shared" si="11"/>
        <v>255091.25187187988</v>
      </c>
      <c r="E43" s="75">
        <f t="shared" si="3"/>
        <v>4.4999999999999998E-2</v>
      </c>
      <c r="F43" s="72">
        <f xml:space="preserve"> -PMT(E43/12,B43,D43)</f>
        <v>1348.796294756494</v>
      </c>
      <c r="G43" s="72">
        <f>D43*E43/12</f>
        <v>956.59219451954959</v>
      </c>
      <c r="H43" s="72">
        <f t="shared" si="0"/>
        <v>392.20410023694444</v>
      </c>
      <c r="I43" s="72">
        <f>D43-H43</f>
        <v>254699.04777164295</v>
      </c>
      <c r="K43" s="72">
        <f t="shared" si="12"/>
        <v>367659.70706484647</v>
      </c>
      <c r="L43" s="83">
        <f t="shared" si="1"/>
        <v>0.6927575768500519</v>
      </c>
      <c r="M43" s="72">
        <f t="shared" si="4"/>
        <v>112960.65929320353</v>
      </c>
      <c r="O43" s="98">
        <f t="shared" si="13"/>
        <v>0</v>
      </c>
      <c r="P43" s="100">
        <f t="shared" si="5"/>
        <v>0</v>
      </c>
      <c r="Q43" s="102">
        <f t="shared" si="6"/>
        <v>0</v>
      </c>
      <c r="R43" s="100">
        <f t="shared" si="7"/>
        <v>0</v>
      </c>
      <c r="S43" s="100">
        <f t="shared" si="8"/>
        <v>0</v>
      </c>
      <c r="T43" s="100">
        <f t="shared" si="2"/>
        <v>0</v>
      </c>
      <c r="U43" s="100">
        <f t="shared" si="9"/>
        <v>0</v>
      </c>
    </row>
    <row r="44" spans="2:21" s="1" customFormat="1" ht="16.5">
      <c r="B44" s="67">
        <v>329</v>
      </c>
      <c r="C44" s="70">
        <f t="shared" si="10"/>
        <v>46813</v>
      </c>
      <c r="D44" s="72">
        <f t="shared" si="11"/>
        <v>254699.04777164295</v>
      </c>
      <c r="E44" s="75">
        <f t="shared" si="3"/>
        <v>4.4999999999999998E-2</v>
      </c>
      <c r="F44" s="72">
        <f xml:space="preserve"> -PMT(E44/12,B44,D44)</f>
        <v>1348.7962947564943</v>
      </c>
      <c r="G44" s="72">
        <f>D44*E44/12</f>
        <v>955.12142914366098</v>
      </c>
      <c r="H44" s="72">
        <f t="shared" si="0"/>
        <v>393.67486561283329</v>
      </c>
      <c r="I44" s="72">
        <f>D44-H44</f>
        <v>254305.3729060301</v>
      </c>
      <c r="K44" s="72">
        <f t="shared" si="12"/>
        <v>367659.70706484647</v>
      </c>
      <c r="L44" s="83">
        <f t="shared" si="1"/>
        <v>0.69168681805313148</v>
      </c>
      <c r="M44" s="72">
        <f t="shared" si="4"/>
        <v>113354.33415881637</v>
      </c>
      <c r="O44" s="98">
        <f t="shared" si="13"/>
        <v>0</v>
      </c>
      <c r="P44" s="100">
        <f t="shared" si="5"/>
        <v>0</v>
      </c>
      <c r="Q44" s="102">
        <f t="shared" si="6"/>
        <v>0</v>
      </c>
      <c r="R44" s="100">
        <f t="shared" si="7"/>
        <v>0</v>
      </c>
      <c r="S44" s="100">
        <f t="shared" si="8"/>
        <v>0</v>
      </c>
      <c r="T44" s="100">
        <f t="shared" si="2"/>
        <v>0</v>
      </c>
      <c r="U44" s="100">
        <f t="shared" si="9"/>
        <v>0</v>
      </c>
    </row>
    <row r="45" spans="2:21" s="1" customFormat="1" ht="16.5">
      <c r="B45" s="67">
        <v>328</v>
      </c>
      <c r="C45" s="70">
        <f t="shared" si="10"/>
        <v>46844</v>
      </c>
      <c r="D45" s="72">
        <f t="shared" si="11"/>
        <v>254305.3729060301</v>
      </c>
      <c r="E45" s="75">
        <f t="shared" si="3"/>
        <v>4.4999999999999998E-2</v>
      </c>
      <c r="F45" s="72">
        <f xml:space="preserve"> -PMT(E45/12,B45,D45)</f>
        <v>1348.796294756494</v>
      </c>
      <c r="G45" s="72">
        <f>D45*E45/12</f>
        <v>953.64514839761284</v>
      </c>
      <c r="H45" s="72">
        <f t="shared" si="0"/>
        <v>395.15114635888119</v>
      </c>
      <c r="I45" s="72">
        <f>D45-H45</f>
        <v>253910.22175967123</v>
      </c>
      <c r="K45" s="72">
        <f t="shared" si="12"/>
        <v>367659.70706484647</v>
      </c>
      <c r="L45" s="83">
        <f t="shared" si="1"/>
        <v>0.69061204391072284</v>
      </c>
      <c r="M45" s="72">
        <f t="shared" si="4"/>
        <v>113749.48530517524</v>
      </c>
      <c r="O45" s="98">
        <f t="shared" si="13"/>
        <v>0</v>
      </c>
      <c r="P45" s="100">
        <f t="shared" si="5"/>
        <v>0</v>
      </c>
      <c r="Q45" s="102">
        <f t="shared" si="6"/>
        <v>0</v>
      </c>
      <c r="R45" s="100">
        <f t="shared" si="7"/>
        <v>0</v>
      </c>
      <c r="S45" s="100">
        <f t="shared" si="8"/>
        <v>0</v>
      </c>
      <c r="T45" s="100">
        <f t="shared" si="2"/>
        <v>0</v>
      </c>
      <c r="U45" s="100">
        <f t="shared" si="9"/>
        <v>0</v>
      </c>
    </row>
    <row r="46" spans="2:21" s="1" customFormat="1" ht="16.5">
      <c r="B46" s="67">
        <v>327</v>
      </c>
      <c r="C46" s="70">
        <f t="shared" si="10"/>
        <v>46874</v>
      </c>
      <c r="D46" s="72">
        <f t="shared" si="11"/>
        <v>253910.22175967123</v>
      </c>
      <c r="E46" s="75">
        <f t="shared" si="3"/>
        <v>4.4999999999999998E-2</v>
      </c>
      <c r="F46" s="72">
        <f xml:space="preserve"> -PMT(E46/12,B46,D46)</f>
        <v>1348.7962947564943</v>
      </c>
      <c r="G46" s="72">
        <f>D46*E46/12</f>
        <v>952.16333159876706</v>
      </c>
      <c r="H46" s="72">
        <f t="shared" si="0"/>
        <v>396.6329631577272</v>
      </c>
      <c r="I46" s="72">
        <f>D46-H46</f>
        <v>253513.5887965135</v>
      </c>
      <c r="K46" s="72">
        <f t="shared" si="12"/>
        <v>367659.70706484647</v>
      </c>
      <c r="L46" s="83">
        <f t="shared" si="1"/>
        <v>0.68953323936527999</v>
      </c>
      <c r="M46" s="72">
        <f t="shared" si="4"/>
        <v>114146.11826833297</v>
      </c>
      <c r="O46" s="98">
        <f t="shared" si="13"/>
        <v>0</v>
      </c>
      <c r="P46" s="100">
        <f t="shared" si="5"/>
        <v>0</v>
      </c>
      <c r="Q46" s="102">
        <f t="shared" si="6"/>
        <v>0</v>
      </c>
      <c r="R46" s="100">
        <f t="shared" si="7"/>
        <v>0</v>
      </c>
      <c r="S46" s="100">
        <f t="shared" si="8"/>
        <v>0</v>
      </c>
      <c r="T46" s="100">
        <f t="shared" si="2"/>
        <v>0</v>
      </c>
      <c r="U46" s="100">
        <f t="shared" si="9"/>
        <v>0</v>
      </c>
    </row>
    <row r="47" spans="2:21" s="1" customFormat="1" ht="16.5">
      <c r="B47" s="67">
        <v>326</v>
      </c>
      <c r="C47" s="70">
        <f t="shared" si="10"/>
        <v>46905</v>
      </c>
      <c r="D47" s="72">
        <f t="shared" si="11"/>
        <v>253513.5887965135</v>
      </c>
      <c r="E47" s="75">
        <f t="shared" si="3"/>
        <v>4.4999999999999998E-2</v>
      </c>
      <c r="F47" s="72">
        <f xml:space="preserve"> -PMT(E47/12,B47,D47)</f>
        <v>1348.7962947564943</v>
      </c>
      <c r="G47" s="72">
        <f>D47*E47/12</f>
        <v>950.67595798692571</v>
      </c>
      <c r="H47" s="72">
        <f t="shared" si="0"/>
        <v>398.12033676956855</v>
      </c>
      <c r="I47" s="72">
        <f>D47-H47</f>
        <v>253115.46845974395</v>
      </c>
      <c r="K47" s="72">
        <f t="shared" si="12"/>
        <v>367659.70706484647</v>
      </c>
      <c r="L47" s="83">
        <f t="shared" si="1"/>
        <v>0.68845038930279179</v>
      </c>
      <c r="M47" s="72">
        <f t="shared" si="4"/>
        <v>114544.23860510252</v>
      </c>
      <c r="O47" s="98">
        <f t="shared" si="13"/>
        <v>0</v>
      </c>
      <c r="P47" s="100">
        <f t="shared" si="5"/>
        <v>0</v>
      </c>
      <c r="Q47" s="102">
        <f t="shared" si="6"/>
        <v>0</v>
      </c>
      <c r="R47" s="100">
        <f t="shared" si="7"/>
        <v>0</v>
      </c>
      <c r="S47" s="100">
        <f t="shared" si="8"/>
        <v>0</v>
      </c>
      <c r="T47" s="100">
        <f t="shared" si="2"/>
        <v>0</v>
      </c>
      <c r="U47" s="100">
        <f t="shared" si="9"/>
        <v>0</v>
      </c>
    </row>
    <row r="48" spans="2:21" s="1" customFormat="1" ht="16.5">
      <c r="B48" s="67">
        <v>325</v>
      </c>
      <c r="C48" s="70">
        <f t="shared" si="10"/>
        <v>46935</v>
      </c>
      <c r="D48" s="72">
        <f t="shared" si="11"/>
        <v>253115.46845974395</v>
      </c>
      <c r="E48" s="75">
        <f t="shared" si="3"/>
        <v>4.4999999999999998E-2</v>
      </c>
      <c r="F48" s="72">
        <f xml:space="preserve"> -PMT(E48/12,B48,D48)</f>
        <v>1348.7962947564943</v>
      </c>
      <c r="G48" s="72">
        <f>D48*E48/12</f>
        <v>949.18300672403984</v>
      </c>
      <c r="H48" s="72">
        <f t="shared" si="0"/>
        <v>399.61328803245442</v>
      </c>
      <c r="I48" s="72">
        <f>D48-H48</f>
        <v>252715.8551717115</v>
      </c>
      <c r="K48" s="72">
        <f t="shared" si="12"/>
        <v>367659.70706484647</v>
      </c>
      <c r="L48" s="83">
        <f t="shared" si="1"/>
        <v>0.6873634785525693</v>
      </c>
      <c r="M48" s="72">
        <f t="shared" si="4"/>
        <v>114943.85189313497</v>
      </c>
      <c r="O48" s="98">
        <f t="shared" si="13"/>
        <v>0</v>
      </c>
      <c r="P48" s="100">
        <f t="shared" si="5"/>
        <v>0</v>
      </c>
      <c r="Q48" s="102">
        <f t="shared" si="6"/>
        <v>0</v>
      </c>
      <c r="R48" s="100">
        <f t="shared" si="7"/>
        <v>0</v>
      </c>
      <c r="S48" s="100">
        <f t="shared" si="8"/>
        <v>0</v>
      </c>
      <c r="T48" s="100">
        <f t="shared" si="2"/>
        <v>0</v>
      </c>
      <c r="U48" s="100">
        <f t="shared" si="9"/>
        <v>0</v>
      </c>
    </row>
    <row r="49" spans="2:21" s="1" customFormat="1" ht="16.5">
      <c r="B49" s="67">
        <v>324</v>
      </c>
      <c r="C49" s="70">
        <f t="shared" si="10"/>
        <v>46966</v>
      </c>
      <c r="D49" s="72">
        <f t="shared" si="11"/>
        <v>252715.8551717115</v>
      </c>
      <c r="E49" s="75">
        <f t="shared" si="3"/>
        <v>4.4999999999999998E-2</v>
      </c>
      <c r="F49" s="72">
        <f xml:space="preserve"> -PMT(E49/12,B49,D49)</f>
        <v>1348.7962947564945</v>
      </c>
      <c r="G49" s="72">
        <f>D49*E49/12</f>
        <v>947.68445689391808</v>
      </c>
      <c r="H49" s="72">
        <f t="shared" si="0"/>
        <v>401.11183786257641</v>
      </c>
      <c r="I49" s="72">
        <f>D49-H49</f>
        <v>252314.74333384892</v>
      </c>
      <c r="K49" s="72">
        <f t="shared" si="12"/>
        <v>371336.30413549492</v>
      </c>
      <c r="L49" s="83">
        <f t="shared" si="1"/>
        <v>0.67947771473963703</v>
      </c>
      <c r="M49" s="72">
        <f t="shared" si="4"/>
        <v>119021.560801646</v>
      </c>
      <c r="O49" s="98">
        <f t="shared" si="13"/>
        <v>0</v>
      </c>
      <c r="P49" s="100">
        <f t="shared" si="5"/>
        <v>0</v>
      </c>
      <c r="Q49" s="102">
        <f t="shared" si="6"/>
        <v>0</v>
      </c>
      <c r="R49" s="100">
        <f t="shared" si="7"/>
        <v>0</v>
      </c>
      <c r="S49" s="100">
        <f t="shared" si="8"/>
        <v>0</v>
      </c>
      <c r="T49" s="100">
        <f t="shared" si="2"/>
        <v>0</v>
      </c>
      <c r="U49" s="100">
        <f t="shared" si="9"/>
        <v>0</v>
      </c>
    </row>
    <row r="50" spans="2:21" s="1" customFormat="1" ht="16.5">
      <c r="B50" s="67">
        <v>323</v>
      </c>
      <c r="C50" s="70">
        <f t="shared" si="10"/>
        <v>46997</v>
      </c>
      <c r="D50" s="72">
        <f t="shared" si="11"/>
        <v>252314.74333384892</v>
      </c>
      <c r="E50" s="75">
        <f t="shared" si="3"/>
        <v>4.4999999999999998E-2</v>
      </c>
      <c r="F50" s="72">
        <f xml:space="preserve"> -PMT(E50/12,B50,D50)</f>
        <v>1348.7962947564945</v>
      </c>
      <c r="G50" s="72">
        <f>D50*E50/12</f>
        <v>946.18028750193344</v>
      </c>
      <c r="H50" s="72">
        <f t="shared" si="0"/>
        <v>402.61600725456105</v>
      </c>
      <c r="I50" s="72">
        <f>D50-H50</f>
        <v>251912.12732659435</v>
      </c>
      <c r="K50" s="72">
        <f t="shared" si="12"/>
        <v>371336.30413549492</v>
      </c>
      <c r="L50" s="83">
        <f t="shared" si="1"/>
        <v>0.67839347922920967</v>
      </c>
      <c r="M50" s="72">
        <f t="shared" si="4"/>
        <v>119424.17680890058</v>
      </c>
      <c r="O50" s="98">
        <f t="shared" si="13"/>
        <v>0</v>
      </c>
      <c r="P50" s="100">
        <f t="shared" si="5"/>
        <v>0</v>
      </c>
      <c r="Q50" s="102">
        <f t="shared" si="6"/>
        <v>0</v>
      </c>
      <c r="R50" s="100">
        <f t="shared" si="7"/>
        <v>0</v>
      </c>
      <c r="S50" s="100">
        <f t="shared" si="8"/>
        <v>0</v>
      </c>
      <c r="T50" s="100">
        <f t="shared" si="2"/>
        <v>0</v>
      </c>
      <c r="U50" s="100">
        <f t="shared" si="9"/>
        <v>0</v>
      </c>
    </row>
    <row r="51" spans="2:21" s="1" customFormat="1" ht="16.5">
      <c r="B51" s="67">
        <v>322</v>
      </c>
      <c r="C51" s="70">
        <f t="shared" si="10"/>
        <v>47027</v>
      </c>
      <c r="D51" s="72">
        <f t="shared" si="11"/>
        <v>251912.12732659435</v>
      </c>
      <c r="E51" s="75">
        <f t="shared" si="3"/>
        <v>4.4999999999999998E-2</v>
      </c>
      <c r="F51" s="72">
        <f xml:space="preserve"> -PMT(E51/12,B51,D51)</f>
        <v>1348.7962947564943</v>
      </c>
      <c r="G51" s="72">
        <f>D51*E51/12</f>
        <v>944.67047747472873</v>
      </c>
      <c r="H51" s="72">
        <f t="shared" si="0"/>
        <v>404.12581728176553</v>
      </c>
      <c r="I51" s="72">
        <f>D51-H51</f>
        <v>251508.00150931257</v>
      </c>
      <c r="K51" s="72">
        <f t="shared" si="12"/>
        <v>371336.30413549492</v>
      </c>
      <c r="L51" s="83">
        <f t="shared" si="1"/>
        <v>0.67730517783561817</v>
      </c>
      <c r="M51" s="72">
        <f t="shared" si="4"/>
        <v>119828.30262618235</v>
      </c>
      <c r="O51" s="98">
        <f t="shared" si="13"/>
        <v>0</v>
      </c>
      <c r="P51" s="100">
        <f t="shared" si="5"/>
        <v>0</v>
      </c>
      <c r="Q51" s="102">
        <f t="shared" si="6"/>
        <v>0</v>
      </c>
      <c r="R51" s="100">
        <f t="shared" si="7"/>
        <v>0</v>
      </c>
      <c r="S51" s="100">
        <f t="shared" si="8"/>
        <v>0</v>
      </c>
      <c r="T51" s="100">
        <f t="shared" si="2"/>
        <v>0</v>
      </c>
      <c r="U51" s="100">
        <f t="shared" si="9"/>
        <v>0</v>
      </c>
    </row>
    <row r="52" spans="2:21" s="1" customFormat="1" ht="16.5">
      <c r="B52" s="67">
        <v>321</v>
      </c>
      <c r="C52" s="70">
        <f t="shared" si="10"/>
        <v>47058</v>
      </c>
      <c r="D52" s="72">
        <f t="shared" si="11"/>
        <v>251508.00150931257</v>
      </c>
      <c r="E52" s="75">
        <f t="shared" si="3"/>
        <v>4.4999999999999998E-2</v>
      </c>
      <c r="F52" s="72">
        <f xml:space="preserve"> -PMT(E52/12,B52,D52)</f>
        <v>1348.7962947564943</v>
      </c>
      <c r="G52" s="72">
        <f>D52*E52/12</f>
        <v>943.15500565992215</v>
      </c>
      <c r="H52" s="72">
        <f t="shared" si="0"/>
        <v>405.64128909657211</v>
      </c>
      <c r="I52" s="72">
        <f>D52-H52</f>
        <v>251102.36022021601</v>
      </c>
      <c r="K52" s="72">
        <f t="shared" si="12"/>
        <v>371336.30413549492</v>
      </c>
      <c r="L52" s="83">
        <f t="shared" si="1"/>
        <v>0.67621279531180067</v>
      </c>
      <c r="M52" s="72">
        <f t="shared" si="4"/>
        <v>120233.94391527891</v>
      </c>
      <c r="O52" s="98">
        <f t="shared" si="13"/>
        <v>0</v>
      </c>
      <c r="P52" s="100">
        <f t="shared" si="5"/>
        <v>0</v>
      </c>
      <c r="Q52" s="102">
        <f t="shared" si="6"/>
        <v>0</v>
      </c>
      <c r="R52" s="100">
        <f t="shared" si="7"/>
        <v>0</v>
      </c>
      <c r="S52" s="100">
        <f t="shared" si="8"/>
        <v>0</v>
      </c>
      <c r="T52" s="100">
        <f t="shared" si="2"/>
        <v>0</v>
      </c>
      <c r="U52" s="100">
        <f t="shared" si="9"/>
        <v>0</v>
      </c>
    </row>
    <row r="53" spans="2:21" s="1" customFormat="1" ht="16.5">
      <c r="B53" s="67">
        <v>320</v>
      </c>
      <c r="C53" s="70">
        <f t="shared" si="10"/>
        <v>47088</v>
      </c>
      <c r="D53" s="72">
        <f t="shared" si="11"/>
        <v>251102.36022021601</v>
      </c>
      <c r="E53" s="75">
        <f t="shared" si="3"/>
        <v>4.4999999999999998E-2</v>
      </c>
      <c r="F53" s="72">
        <f xml:space="preserve"> -PMT(E53/12,B53,D53)</f>
        <v>1348.796294756494</v>
      </c>
      <c r="G53" s="72">
        <f>D53*E53/12</f>
        <v>941.63385082580999</v>
      </c>
      <c r="H53" s="72">
        <f t="shared" si="0"/>
        <v>407.16244393068405</v>
      </c>
      <c r="I53" s="72">
        <f>D53-H53</f>
        <v>250695.19777628532</v>
      </c>
      <c r="K53" s="72">
        <f t="shared" si="12"/>
        <v>371336.30413549492</v>
      </c>
      <c r="L53" s="83">
        <f t="shared" si="1"/>
        <v>0.67511631635351899</v>
      </c>
      <c r="M53" s="72">
        <f t="shared" si="4"/>
        <v>120641.1063592096</v>
      </c>
      <c r="O53" s="98">
        <f t="shared" si="13"/>
        <v>0</v>
      </c>
      <c r="P53" s="100">
        <f t="shared" si="5"/>
        <v>0</v>
      </c>
      <c r="Q53" s="102">
        <f t="shared" si="6"/>
        <v>0</v>
      </c>
      <c r="R53" s="100">
        <f t="shared" si="7"/>
        <v>0</v>
      </c>
      <c r="S53" s="100">
        <f t="shared" si="8"/>
        <v>0</v>
      </c>
      <c r="T53" s="100">
        <f t="shared" si="2"/>
        <v>0</v>
      </c>
      <c r="U53" s="100">
        <f t="shared" si="9"/>
        <v>0</v>
      </c>
    </row>
    <row r="54" spans="2:21" s="1" customFormat="1" ht="16.5">
      <c r="B54" s="67">
        <v>319</v>
      </c>
      <c r="C54" s="70">
        <f t="shared" si="10"/>
        <v>47119</v>
      </c>
      <c r="D54" s="72">
        <f t="shared" si="11"/>
        <v>250695.19777628532</v>
      </c>
      <c r="E54" s="75">
        <f t="shared" si="3"/>
        <v>4.4999999999999998E-2</v>
      </c>
      <c r="F54" s="72">
        <f xml:space="preserve"> -PMT(E54/12,B54,D54)</f>
        <v>1348.796294756494</v>
      </c>
      <c r="G54" s="72">
        <f>D54*E54/12</f>
        <v>940.10699166106997</v>
      </c>
      <c r="H54" s="72">
        <f t="shared" si="0"/>
        <v>408.68930309542407</v>
      </c>
      <c r="I54" s="72">
        <f>D54-H54</f>
        <v>250286.5084731899</v>
      </c>
      <c r="K54" s="72">
        <f t="shared" si="12"/>
        <v>371336.30413549492</v>
      </c>
      <c r="L54" s="83">
        <f t="shared" si="1"/>
        <v>0.67401572559914369</v>
      </c>
      <c r="M54" s="72">
        <f t="shared" si="4"/>
        <v>121049.79566230503</v>
      </c>
      <c r="O54" s="98">
        <f t="shared" si="13"/>
        <v>0</v>
      </c>
      <c r="P54" s="100">
        <f t="shared" si="5"/>
        <v>0</v>
      </c>
      <c r="Q54" s="102">
        <f t="shared" si="6"/>
        <v>0</v>
      </c>
      <c r="R54" s="100">
        <f t="shared" si="7"/>
        <v>0</v>
      </c>
      <c r="S54" s="100">
        <f t="shared" si="8"/>
        <v>0</v>
      </c>
      <c r="T54" s="100">
        <f t="shared" si="2"/>
        <v>0</v>
      </c>
      <c r="U54" s="100">
        <f t="shared" si="9"/>
        <v>0</v>
      </c>
    </row>
    <row r="55" spans="2:21" s="1" customFormat="1" ht="16.5">
      <c r="B55" s="67">
        <v>318</v>
      </c>
      <c r="C55" s="70">
        <f t="shared" si="10"/>
        <v>47150</v>
      </c>
      <c r="D55" s="72">
        <f t="shared" si="11"/>
        <v>250286.5084731899</v>
      </c>
      <c r="E55" s="75">
        <f t="shared" si="3"/>
        <v>4.4999999999999998E-2</v>
      </c>
      <c r="F55" s="72">
        <f xml:space="preserve"> -PMT(E55/12,B55,D55)</f>
        <v>1348.7962947564943</v>
      </c>
      <c r="G55" s="72">
        <f>D55*E55/12</f>
        <v>938.57440677446209</v>
      </c>
      <c r="H55" s="72">
        <f t="shared" si="0"/>
        <v>410.22188798203217</v>
      </c>
      <c r="I55" s="72">
        <f>D55-H55</f>
        <v>249876.28658520785</v>
      </c>
      <c r="K55" s="72">
        <f t="shared" si="12"/>
        <v>371336.30413549492</v>
      </c>
      <c r="L55" s="83">
        <f t="shared" si="1"/>
        <v>0.67291100762943945</v>
      </c>
      <c r="M55" s="72">
        <f t="shared" si="4"/>
        <v>121460.01755028707</v>
      </c>
      <c r="O55" s="98">
        <f t="shared" si="13"/>
        <v>0</v>
      </c>
      <c r="P55" s="100">
        <f t="shared" si="5"/>
        <v>0</v>
      </c>
      <c r="Q55" s="102">
        <f t="shared" si="6"/>
        <v>0</v>
      </c>
      <c r="R55" s="100">
        <f t="shared" si="7"/>
        <v>0</v>
      </c>
      <c r="S55" s="100">
        <f t="shared" si="8"/>
        <v>0</v>
      </c>
      <c r="T55" s="100">
        <f t="shared" si="2"/>
        <v>0</v>
      </c>
      <c r="U55" s="100">
        <f t="shared" si="9"/>
        <v>0</v>
      </c>
    </row>
    <row r="56" spans="2:21" s="1" customFormat="1" ht="16.5">
      <c r="B56" s="67">
        <v>317</v>
      </c>
      <c r="C56" s="70">
        <f t="shared" si="10"/>
        <v>47178</v>
      </c>
      <c r="D56" s="72">
        <f t="shared" si="11"/>
        <v>249876.28658520785</v>
      </c>
      <c r="E56" s="75">
        <f t="shared" si="3"/>
        <v>4.4999999999999998E-2</v>
      </c>
      <c r="F56" s="72">
        <f xml:space="preserve"> -PMT(E56/12,B56,D56)</f>
        <v>1348.7962947564943</v>
      </c>
      <c r="G56" s="72">
        <f>D56*E56/12</f>
        <v>937.03607469452936</v>
      </c>
      <c r="H56" s="72">
        <f t="shared" si="0"/>
        <v>411.7602200619649</v>
      </c>
      <c r="I56" s="72">
        <f>D56-H56</f>
        <v>249464.5263651459</v>
      </c>
      <c r="K56" s="72">
        <f t="shared" si="12"/>
        <v>371336.30413549492</v>
      </c>
      <c r="L56" s="83">
        <f t="shared" si="1"/>
        <v>0.67180214696734886</v>
      </c>
      <c r="M56" s="72">
        <f t="shared" si="4"/>
        <v>121871.77777034903</v>
      </c>
      <c r="O56" s="98">
        <f t="shared" si="13"/>
        <v>0</v>
      </c>
      <c r="P56" s="100">
        <f t="shared" si="5"/>
        <v>0</v>
      </c>
      <c r="Q56" s="102">
        <f t="shared" si="6"/>
        <v>0</v>
      </c>
      <c r="R56" s="100">
        <f t="shared" si="7"/>
        <v>0</v>
      </c>
      <c r="S56" s="100">
        <f t="shared" si="8"/>
        <v>0</v>
      </c>
      <c r="T56" s="100">
        <f t="shared" si="2"/>
        <v>0</v>
      </c>
      <c r="U56" s="100">
        <f t="shared" si="9"/>
        <v>0</v>
      </c>
    </row>
    <row r="57" spans="2:21" s="1" customFormat="1" ht="16.5">
      <c r="B57" s="67">
        <v>316</v>
      </c>
      <c r="C57" s="70">
        <f t="shared" si="10"/>
        <v>47209</v>
      </c>
      <c r="D57" s="72">
        <f t="shared" si="11"/>
        <v>249464.5263651459</v>
      </c>
      <c r="E57" s="75">
        <f t="shared" si="3"/>
        <v>4.4999999999999998E-2</v>
      </c>
      <c r="F57" s="72">
        <f xml:space="preserve"> -PMT(E57/12,B57,D57)</f>
        <v>1348.796294756494</v>
      </c>
      <c r="G57" s="72">
        <f>D57*E57/12</f>
        <v>935.491973869297</v>
      </c>
      <c r="H57" s="72">
        <f t="shared" si="0"/>
        <v>413.30432088719704</v>
      </c>
      <c r="I57" s="72">
        <f>D57-H57</f>
        <v>249051.2220442587</v>
      </c>
      <c r="K57" s="72">
        <f t="shared" si="12"/>
        <v>371336.30413549492</v>
      </c>
      <c r="L57" s="83">
        <f t="shared" si="1"/>
        <v>0.67068912807777536</v>
      </c>
      <c r="M57" s="72">
        <f t="shared" si="4"/>
        <v>122285.08209123623</v>
      </c>
      <c r="O57" s="98">
        <f t="shared" si="13"/>
        <v>0</v>
      </c>
      <c r="P57" s="100">
        <f t="shared" si="5"/>
        <v>0</v>
      </c>
      <c r="Q57" s="102">
        <f t="shared" si="6"/>
        <v>0</v>
      </c>
      <c r="R57" s="100">
        <f t="shared" si="7"/>
        <v>0</v>
      </c>
      <c r="S57" s="100">
        <f t="shared" si="8"/>
        <v>0</v>
      </c>
      <c r="T57" s="100">
        <f t="shared" si="2"/>
        <v>0</v>
      </c>
      <c r="U57" s="100">
        <f t="shared" si="9"/>
        <v>0</v>
      </c>
    </row>
    <row r="58" spans="2:21" s="1" customFormat="1" ht="16.5">
      <c r="B58" s="67">
        <v>315</v>
      </c>
      <c r="C58" s="70">
        <f t="shared" si="10"/>
        <v>47239</v>
      </c>
      <c r="D58" s="72">
        <f t="shared" si="11"/>
        <v>249051.2220442587</v>
      </c>
      <c r="E58" s="75">
        <f t="shared" si="3"/>
        <v>4.4999999999999998E-2</v>
      </c>
      <c r="F58" s="72">
        <f xml:space="preserve"> -PMT(E58/12,B58,D58)</f>
        <v>1348.7962947564943</v>
      </c>
      <c r="G58" s="72">
        <f>D58*E58/12</f>
        <v>933.94208266597013</v>
      </c>
      <c r="H58" s="72">
        <f t="shared" si="0"/>
        <v>414.85421209052413</v>
      </c>
      <c r="I58" s="72">
        <f>D58-H58</f>
        <v>248636.36783216818</v>
      </c>
      <c r="K58" s="72">
        <f t="shared" si="12"/>
        <v>371336.30413549492</v>
      </c>
      <c r="L58" s="83">
        <f t="shared" si="1"/>
        <v>0.66957193536736603</v>
      </c>
      <c r="M58" s="72">
        <f t="shared" si="4"/>
        <v>122699.93630332674</v>
      </c>
      <c r="O58" s="98">
        <f t="shared" si="13"/>
        <v>0</v>
      </c>
      <c r="P58" s="100">
        <f t="shared" si="5"/>
        <v>0</v>
      </c>
      <c r="Q58" s="102">
        <f t="shared" si="6"/>
        <v>0</v>
      </c>
      <c r="R58" s="100">
        <f t="shared" si="7"/>
        <v>0</v>
      </c>
      <c r="S58" s="100">
        <f t="shared" si="8"/>
        <v>0</v>
      </c>
      <c r="T58" s="100">
        <f t="shared" si="2"/>
        <v>0</v>
      </c>
      <c r="U58" s="100">
        <f t="shared" si="9"/>
        <v>0</v>
      </c>
    </row>
    <row r="59" spans="2:21" s="1" customFormat="1" ht="16.5">
      <c r="B59" s="67">
        <v>314</v>
      </c>
      <c r="C59" s="70">
        <f t="shared" si="10"/>
        <v>47270</v>
      </c>
      <c r="D59" s="72">
        <f t="shared" si="11"/>
        <v>248636.36783216818</v>
      </c>
      <c r="E59" s="75">
        <f t="shared" si="3"/>
        <v>4.4999999999999998E-2</v>
      </c>
      <c r="F59" s="72">
        <f xml:space="preserve"> -PMT(E59/12,B59,D59)</f>
        <v>1348.7962947564945</v>
      </c>
      <c r="G59" s="72">
        <f>D59*E59/12</f>
        <v>932.38637937063061</v>
      </c>
      <c r="H59" s="72">
        <f t="shared" si="0"/>
        <v>416.40991538586388</v>
      </c>
      <c r="I59" s="72">
        <f>D59-H59</f>
        <v>248219.95791678232</v>
      </c>
      <c r="K59" s="72">
        <f t="shared" si="12"/>
        <v>371336.30413549492</v>
      </c>
      <c r="L59" s="83">
        <f t="shared" si="1"/>
        <v>0.6684505531842927</v>
      </c>
      <c r="M59" s="72">
        <f t="shared" si="4"/>
        <v>123116.3462187126</v>
      </c>
      <c r="O59" s="98">
        <f t="shared" si="13"/>
        <v>0</v>
      </c>
      <c r="P59" s="100">
        <f t="shared" si="5"/>
        <v>0</v>
      </c>
      <c r="Q59" s="102">
        <f t="shared" si="6"/>
        <v>0</v>
      </c>
      <c r="R59" s="100">
        <f t="shared" si="7"/>
        <v>0</v>
      </c>
      <c r="S59" s="100">
        <f t="shared" si="8"/>
        <v>0</v>
      </c>
      <c r="T59" s="100">
        <f t="shared" si="2"/>
        <v>0</v>
      </c>
      <c r="U59" s="100">
        <f t="shared" si="9"/>
        <v>0</v>
      </c>
    </row>
    <row r="60" spans="2:21" s="1" customFormat="1" ht="16.5">
      <c r="B60" s="67">
        <v>313</v>
      </c>
      <c r="C60" s="70">
        <f t="shared" si="10"/>
        <v>47300</v>
      </c>
      <c r="D60" s="72">
        <f t="shared" si="11"/>
        <v>248219.95791678232</v>
      </c>
      <c r="E60" s="75">
        <f t="shared" si="3"/>
        <v>4.4999999999999998E-2</v>
      </c>
      <c r="F60" s="72">
        <f xml:space="preserve"> -PMT(E60/12,B60,D60)</f>
        <v>1348.7962947564945</v>
      </c>
      <c r="G60" s="72">
        <f>D60*E60/12</f>
        <v>930.82484218793377</v>
      </c>
      <c r="H60" s="72">
        <f t="shared" si="0"/>
        <v>417.97145256856072</v>
      </c>
      <c r="I60" s="72">
        <f>D60-H60</f>
        <v>247801.98646421375</v>
      </c>
      <c r="K60" s="72">
        <f t="shared" si="12"/>
        <v>371336.30413549492</v>
      </c>
      <c r="L60" s="83">
        <f t="shared" si="1"/>
        <v>0.66732496581803269</v>
      </c>
      <c r="M60" s="72">
        <f t="shared" si="4"/>
        <v>123534.31767128117</v>
      </c>
      <c r="O60" s="98">
        <f t="shared" si="13"/>
        <v>0</v>
      </c>
      <c r="P60" s="100">
        <f t="shared" si="5"/>
        <v>0</v>
      </c>
      <c r="Q60" s="102">
        <f t="shared" si="6"/>
        <v>0</v>
      </c>
      <c r="R60" s="100">
        <f t="shared" si="7"/>
        <v>0</v>
      </c>
      <c r="S60" s="100">
        <f t="shared" si="8"/>
        <v>0</v>
      </c>
      <c r="T60" s="100">
        <f t="shared" si="2"/>
        <v>0</v>
      </c>
      <c r="U60" s="100">
        <f t="shared" si="9"/>
        <v>0</v>
      </c>
    </row>
    <row r="61" spans="2:21" s="1" customFormat="1" ht="16.5">
      <c r="B61" s="67">
        <v>312</v>
      </c>
      <c r="C61" s="70">
        <f t="shared" si="10"/>
        <v>47331</v>
      </c>
      <c r="D61" s="72">
        <f t="shared" si="11"/>
        <v>247801.98646421375</v>
      </c>
      <c r="E61" s="75">
        <f t="shared" si="3"/>
        <v>4.4999999999999998E-2</v>
      </c>
      <c r="F61" s="72">
        <f xml:space="preserve"> -PMT(E61/12,B61,D61)</f>
        <v>1348.796294756494</v>
      </c>
      <c r="G61" s="72">
        <f>D61*E61/12</f>
        <v>929.25744924080152</v>
      </c>
      <c r="H61" s="72">
        <f t="shared" si="0"/>
        <v>419.53884551569251</v>
      </c>
      <c r="I61" s="72">
        <f>D61-H61</f>
        <v>247382.44761869806</v>
      </c>
      <c r="K61" s="72">
        <f t="shared" si="12"/>
        <v>375049.66717684985</v>
      </c>
      <c r="L61" s="83">
        <f t="shared" si="1"/>
        <v>0.65959916584074196</v>
      </c>
      <c r="M61" s="72">
        <f t="shared" si="4"/>
        <v>127667.21955815179</v>
      </c>
      <c r="O61" s="98">
        <f t="shared" si="13"/>
        <v>0</v>
      </c>
      <c r="P61" s="100">
        <f t="shared" si="5"/>
        <v>0</v>
      </c>
      <c r="Q61" s="102">
        <f t="shared" si="6"/>
        <v>0</v>
      </c>
      <c r="R61" s="100">
        <f t="shared" si="7"/>
        <v>0</v>
      </c>
      <c r="S61" s="100">
        <f t="shared" si="8"/>
        <v>0</v>
      </c>
      <c r="T61" s="100">
        <f t="shared" si="2"/>
        <v>0</v>
      </c>
      <c r="U61" s="100">
        <f t="shared" si="9"/>
        <v>0</v>
      </c>
    </row>
    <row r="62" spans="2:21" s="1" customFormat="1" ht="16.5">
      <c r="B62" s="67">
        <v>311</v>
      </c>
      <c r="C62" s="70">
        <f t="shared" si="10"/>
        <v>47362</v>
      </c>
      <c r="D62" s="72">
        <f t="shared" si="11"/>
        <v>247382.44761869806</v>
      </c>
      <c r="E62" s="75">
        <f t="shared" si="3"/>
        <v>4.4999999999999998E-2</v>
      </c>
      <c r="F62" s="72">
        <f xml:space="preserve"> -PMT(E62/12,B62,D62)</f>
        <v>1348.7962947564943</v>
      </c>
      <c r="G62" s="72">
        <f>D62*E62/12</f>
        <v>927.68417857011764</v>
      </c>
      <c r="H62" s="72">
        <f t="shared" si="0"/>
        <v>421.11211618637662</v>
      </c>
      <c r="I62" s="72">
        <f>D62-H62</f>
        <v>246961.33550251168</v>
      </c>
      <c r="K62" s="72">
        <f t="shared" si="12"/>
        <v>375049.66717684985</v>
      </c>
      <c r="L62" s="83">
        <f t="shared" si="1"/>
        <v>0.65847634890997042</v>
      </c>
      <c r="M62" s="72">
        <f t="shared" si="4"/>
        <v>128088.33167433817</v>
      </c>
      <c r="O62" s="98">
        <f t="shared" si="13"/>
        <v>0</v>
      </c>
      <c r="P62" s="100">
        <f t="shared" si="5"/>
        <v>0</v>
      </c>
      <c r="Q62" s="102">
        <f t="shared" si="6"/>
        <v>0</v>
      </c>
      <c r="R62" s="100">
        <f t="shared" si="7"/>
        <v>0</v>
      </c>
      <c r="S62" s="100">
        <f t="shared" si="8"/>
        <v>0</v>
      </c>
      <c r="T62" s="100">
        <f t="shared" si="2"/>
        <v>0</v>
      </c>
      <c r="U62" s="100">
        <f t="shared" si="9"/>
        <v>0</v>
      </c>
    </row>
    <row r="63" spans="2:21" s="1" customFormat="1" ht="16.5">
      <c r="B63" s="67">
        <v>310</v>
      </c>
      <c r="C63" s="70">
        <f t="shared" si="10"/>
        <v>47392</v>
      </c>
      <c r="D63" s="72">
        <f t="shared" si="11"/>
        <v>246961.33550251168</v>
      </c>
      <c r="E63" s="75">
        <f t="shared" si="3"/>
        <v>4.4999999999999998E-2</v>
      </c>
      <c r="F63" s="72">
        <f xml:space="preserve"> -PMT(E63/12,B63,D63)</f>
        <v>1348.7962947564943</v>
      </c>
      <c r="G63" s="72">
        <f>D63*E63/12</f>
        <v>926.10500813441877</v>
      </c>
      <c r="H63" s="72">
        <f t="shared" si="0"/>
        <v>422.69128662207549</v>
      </c>
      <c r="I63" s="72">
        <f>D63-H63</f>
        <v>246538.6442158896</v>
      </c>
      <c r="K63" s="72">
        <f t="shared" si="12"/>
        <v>375049.66717684985</v>
      </c>
      <c r="L63" s="83">
        <f t="shared" si="1"/>
        <v>0.65734932141570857</v>
      </c>
      <c r="M63" s="72">
        <f t="shared" si="4"/>
        <v>128511.02296096025</v>
      </c>
      <c r="O63" s="98">
        <f t="shared" si="13"/>
        <v>0</v>
      </c>
      <c r="P63" s="100">
        <f t="shared" si="5"/>
        <v>0</v>
      </c>
      <c r="Q63" s="102">
        <f t="shared" si="6"/>
        <v>0</v>
      </c>
      <c r="R63" s="100">
        <f t="shared" si="7"/>
        <v>0</v>
      </c>
      <c r="S63" s="100">
        <f t="shared" si="8"/>
        <v>0</v>
      </c>
      <c r="T63" s="100">
        <f t="shared" si="2"/>
        <v>0</v>
      </c>
      <c r="U63" s="100">
        <f t="shared" si="9"/>
        <v>0</v>
      </c>
    </row>
    <row r="64" spans="2:21" s="1" customFormat="1" ht="16.5">
      <c r="B64" s="67">
        <v>309</v>
      </c>
      <c r="C64" s="70">
        <f t="shared" si="10"/>
        <v>47423</v>
      </c>
      <c r="D64" s="72">
        <f t="shared" si="11"/>
        <v>246538.6442158896</v>
      </c>
      <c r="E64" s="75">
        <f t="shared" si="3"/>
        <v>4.4999999999999998E-2</v>
      </c>
      <c r="F64" s="72">
        <f xml:space="preserve"> -PMT(E64/12,B64,D64)</f>
        <v>1348.7962947564943</v>
      </c>
      <c r="G64" s="72">
        <f>D64*E64/12</f>
        <v>924.519915809586</v>
      </c>
      <c r="H64" s="72">
        <f t="shared" si="0"/>
        <v>424.27637894690827</v>
      </c>
      <c r="I64" s="72">
        <f>D64-H64</f>
        <v>246114.36783694269</v>
      </c>
      <c r="K64" s="72">
        <f t="shared" si="12"/>
        <v>375049.66717684985</v>
      </c>
      <c r="L64" s="83">
        <f t="shared" si="1"/>
        <v>0.65621806756834322</v>
      </c>
      <c r="M64" s="72">
        <f t="shared" si="4"/>
        <v>128935.29933990716</v>
      </c>
      <c r="O64" s="98">
        <f t="shared" si="13"/>
        <v>0</v>
      </c>
      <c r="P64" s="100">
        <f t="shared" si="5"/>
        <v>0</v>
      </c>
      <c r="Q64" s="102">
        <f t="shared" si="6"/>
        <v>0</v>
      </c>
      <c r="R64" s="100">
        <f t="shared" si="7"/>
        <v>0</v>
      </c>
      <c r="S64" s="100">
        <f t="shared" si="8"/>
        <v>0</v>
      </c>
      <c r="T64" s="100">
        <f t="shared" si="2"/>
        <v>0</v>
      </c>
      <c r="U64" s="100">
        <f t="shared" si="9"/>
        <v>0</v>
      </c>
    </row>
    <row r="65" spans="2:21" s="1" customFormat="1" ht="16.5">
      <c r="B65" s="67">
        <v>308</v>
      </c>
      <c r="C65" s="70">
        <f t="shared" si="10"/>
        <v>47453</v>
      </c>
      <c r="D65" s="72">
        <f t="shared" si="11"/>
        <v>246114.36783694269</v>
      </c>
      <c r="E65" s="75">
        <f t="shared" si="3"/>
        <v>4.4999999999999998E-2</v>
      </c>
      <c r="F65" s="72">
        <f xml:space="preserve"> -PMT(E65/12,B65,D65)</f>
        <v>1348.7962947564943</v>
      </c>
      <c r="G65" s="72">
        <f>D65*E65/12</f>
        <v>922.92887938853517</v>
      </c>
      <c r="H65" s="72">
        <f t="shared" si="0"/>
        <v>425.8674153679591</v>
      </c>
      <c r="I65" s="72">
        <f>D65-H65</f>
        <v>245688.50042157475</v>
      </c>
      <c r="K65" s="72">
        <f t="shared" si="12"/>
        <v>375049.66717684985</v>
      </c>
      <c r="L65" s="83">
        <f t="shared" si="1"/>
        <v>0.65508257151905025</v>
      </c>
      <c r="M65" s="72">
        <f t="shared" si="4"/>
        <v>129361.1667552751</v>
      </c>
      <c r="O65" s="98">
        <f t="shared" si="13"/>
        <v>0</v>
      </c>
      <c r="P65" s="100">
        <f t="shared" si="5"/>
        <v>0</v>
      </c>
      <c r="Q65" s="102">
        <f t="shared" si="6"/>
        <v>0</v>
      </c>
      <c r="R65" s="100">
        <f t="shared" si="7"/>
        <v>0</v>
      </c>
      <c r="S65" s="100">
        <f t="shared" si="8"/>
        <v>0</v>
      </c>
      <c r="T65" s="100">
        <f t="shared" si="2"/>
        <v>0</v>
      </c>
      <c r="U65" s="100">
        <f t="shared" si="9"/>
        <v>0</v>
      </c>
    </row>
    <row r="66" spans="2:21" s="1" customFormat="1" ht="16.5">
      <c r="B66" s="67">
        <v>307</v>
      </c>
      <c r="C66" s="70">
        <f t="shared" si="10"/>
        <v>47484</v>
      </c>
      <c r="D66" s="72">
        <f t="shared" si="11"/>
        <v>245688.50042157475</v>
      </c>
      <c r="E66" s="75">
        <f t="shared" si="3"/>
        <v>4.4999999999999998E-2</v>
      </c>
      <c r="F66" s="72">
        <f xml:space="preserve"> -PMT(E66/12,B66,D66)</f>
        <v>1348.7962947564943</v>
      </c>
      <c r="G66" s="72">
        <f>D66*E66/12</f>
        <v>921.33187658090526</v>
      </c>
      <c r="H66" s="72">
        <f t="shared" si="0"/>
        <v>427.464418175589</v>
      </c>
      <c r="I66" s="72">
        <f>D66-H66</f>
        <v>245261.03600339915</v>
      </c>
      <c r="K66" s="72">
        <f t="shared" si="12"/>
        <v>375049.66717684985</v>
      </c>
      <c r="L66" s="83">
        <f t="shared" si="1"/>
        <v>0.65394281735957238</v>
      </c>
      <c r="M66" s="72">
        <f t="shared" si="4"/>
        <v>129788.6311734507</v>
      </c>
      <c r="O66" s="98">
        <f t="shared" si="13"/>
        <v>0</v>
      </c>
      <c r="P66" s="100">
        <f t="shared" si="5"/>
        <v>0</v>
      </c>
      <c r="Q66" s="102">
        <f t="shared" si="6"/>
        <v>0</v>
      </c>
      <c r="R66" s="100">
        <f t="shared" si="7"/>
        <v>0</v>
      </c>
      <c r="S66" s="100">
        <f t="shared" si="8"/>
        <v>0</v>
      </c>
      <c r="T66" s="100">
        <f t="shared" si="2"/>
        <v>0</v>
      </c>
      <c r="U66" s="100">
        <f t="shared" si="9"/>
        <v>0</v>
      </c>
    </row>
    <row r="67" spans="2:21" s="1" customFormat="1" ht="16.5">
      <c r="B67" s="67">
        <v>306</v>
      </c>
      <c r="C67" s="70">
        <f t="shared" si="10"/>
        <v>47515</v>
      </c>
      <c r="D67" s="72">
        <f t="shared" si="11"/>
        <v>245261.03600339915</v>
      </c>
      <c r="E67" s="75">
        <f t="shared" si="3"/>
        <v>4.4999999999999998E-2</v>
      </c>
      <c r="F67" s="72">
        <f xml:space="preserve"> -PMT(E67/12,B67,D67)</f>
        <v>1348.7962947564943</v>
      </c>
      <c r="G67" s="72">
        <f>D67*E67/12</f>
        <v>919.72888501274667</v>
      </c>
      <c r="H67" s="72">
        <f t="shared" si="0"/>
        <v>429.06740974374759</v>
      </c>
      <c r="I67" s="72">
        <f>D67-H67</f>
        <v>244831.96859365539</v>
      </c>
      <c r="K67" s="72">
        <f t="shared" si="12"/>
        <v>375049.66717684985</v>
      </c>
      <c r="L67" s="83">
        <f t="shared" si="1"/>
        <v>0.65279878912199651</v>
      </c>
      <c r="M67" s="72">
        <f t="shared" si="4"/>
        <v>130217.69858319446</v>
      </c>
      <c r="O67" s="98">
        <f t="shared" si="13"/>
        <v>0</v>
      </c>
      <c r="P67" s="100">
        <f t="shared" si="5"/>
        <v>0</v>
      </c>
      <c r="Q67" s="102">
        <f t="shared" si="6"/>
        <v>0</v>
      </c>
      <c r="R67" s="100">
        <f t="shared" si="7"/>
        <v>0</v>
      </c>
      <c r="S67" s="100">
        <f t="shared" si="8"/>
        <v>0</v>
      </c>
      <c r="T67" s="100">
        <f t="shared" si="2"/>
        <v>0</v>
      </c>
      <c r="U67" s="100">
        <f t="shared" si="9"/>
        <v>0</v>
      </c>
    </row>
    <row r="68" spans="2:21" s="1" customFormat="1" ht="16.5">
      <c r="B68" s="67">
        <v>305</v>
      </c>
      <c r="C68" s="70">
        <f t="shared" si="10"/>
        <v>47543</v>
      </c>
      <c r="D68" s="72">
        <f t="shared" si="11"/>
        <v>244831.96859365539</v>
      </c>
      <c r="E68" s="75">
        <f t="shared" si="3"/>
        <v>4.4999999999999998E-2</v>
      </c>
      <c r="F68" s="72">
        <f xml:space="preserve"> -PMT(E68/12,B68,D68)</f>
        <v>1348.796294756494</v>
      </c>
      <c r="G68" s="72">
        <f>D68*E68/12</f>
        <v>918.11988222620766</v>
      </c>
      <c r="H68" s="72">
        <f t="shared" si="0"/>
        <v>430.67641253028637</v>
      </c>
      <c r="I68" s="72">
        <f>D68-H68</f>
        <v>244401.29218112511</v>
      </c>
      <c r="K68" s="72">
        <f t="shared" si="12"/>
        <v>375049.66717684985</v>
      </c>
      <c r="L68" s="83">
        <f t="shared" si="1"/>
        <v>0.65165047077852978</v>
      </c>
      <c r="M68" s="72">
        <f t="shared" si="4"/>
        <v>130648.37499572473</v>
      </c>
      <c r="O68" s="98">
        <f t="shared" si="13"/>
        <v>0</v>
      </c>
      <c r="P68" s="100">
        <f t="shared" si="5"/>
        <v>0</v>
      </c>
      <c r="Q68" s="102">
        <f t="shared" si="6"/>
        <v>0</v>
      </c>
      <c r="R68" s="100">
        <f t="shared" si="7"/>
        <v>0</v>
      </c>
      <c r="S68" s="100">
        <f t="shared" si="8"/>
        <v>0</v>
      </c>
      <c r="T68" s="100">
        <f t="shared" si="2"/>
        <v>0</v>
      </c>
      <c r="U68" s="100">
        <f t="shared" si="9"/>
        <v>0</v>
      </c>
    </row>
    <row r="69" spans="2:21" s="1" customFormat="1" ht="16.5">
      <c r="B69" s="67">
        <v>304</v>
      </c>
      <c r="C69" s="70">
        <f t="shared" si="10"/>
        <v>47574</v>
      </c>
      <c r="D69" s="72">
        <f t="shared" si="11"/>
        <v>244401.29218112511</v>
      </c>
      <c r="E69" s="75">
        <f t="shared" si="3"/>
        <v>4.4999999999999998E-2</v>
      </c>
      <c r="F69" s="72">
        <f xml:space="preserve"> -PMT(E69/12,B69,D69)</f>
        <v>1348.7962947564943</v>
      </c>
      <c r="G69" s="72">
        <f>D69*E69/12</f>
        <v>916.50484567921922</v>
      </c>
      <c r="H69" s="72">
        <f t="shared" si="0"/>
        <v>432.29144907727505</v>
      </c>
      <c r="I69" s="72">
        <f>D69-H69</f>
        <v>243969.00073204783</v>
      </c>
      <c r="K69" s="72">
        <f t="shared" si="12"/>
        <v>375049.66717684985</v>
      </c>
      <c r="L69" s="83">
        <f t="shared" si="1"/>
        <v>0.65049784624127494</v>
      </c>
      <c r="M69" s="72">
        <f t="shared" si="4"/>
        <v>131080.66644480202</v>
      </c>
      <c r="O69" s="98">
        <f t="shared" si="13"/>
        <v>0</v>
      </c>
      <c r="P69" s="100">
        <f t="shared" si="5"/>
        <v>0</v>
      </c>
      <c r="Q69" s="102">
        <f t="shared" si="6"/>
        <v>0</v>
      </c>
      <c r="R69" s="100">
        <f t="shared" si="7"/>
        <v>0</v>
      </c>
      <c r="S69" s="100">
        <f t="shared" si="8"/>
        <v>0</v>
      </c>
      <c r="T69" s="100">
        <f t="shared" si="2"/>
        <v>0</v>
      </c>
      <c r="U69" s="100">
        <f t="shared" si="9"/>
        <v>0</v>
      </c>
    </row>
    <row r="70" spans="2:21" s="1" customFormat="1" ht="16.5">
      <c r="B70" s="67">
        <v>303</v>
      </c>
      <c r="C70" s="70">
        <f t="shared" si="10"/>
        <v>47604</v>
      </c>
      <c r="D70" s="72">
        <f t="shared" si="11"/>
        <v>243969.00073204783</v>
      </c>
      <c r="E70" s="75">
        <f t="shared" si="3"/>
        <v>4.4999999999999998E-2</v>
      </c>
      <c r="F70" s="72">
        <f xml:space="preserve"> -PMT(E70/12,B70,D70)</f>
        <v>1348.796294756494</v>
      </c>
      <c r="G70" s="72">
        <f>D70*E70/12</f>
        <v>914.88375274517932</v>
      </c>
      <c r="H70" s="72">
        <f t="shared" si="0"/>
        <v>433.91254201131471</v>
      </c>
      <c r="I70" s="72">
        <f>D70-H70</f>
        <v>243535.08819003651</v>
      </c>
      <c r="K70" s="72">
        <f t="shared" si="12"/>
        <v>375049.66717684985</v>
      </c>
      <c r="L70" s="83">
        <f t="shared" si="1"/>
        <v>0.64934089936200545</v>
      </c>
      <c r="M70" s="72">
        <f t="shared" si="4"/>
        <v>131514.57898681334</v>
      </c>
      <c r="O70" s="98">
        <f t="shared" si="13"/>
        <v>0</v>
      </c>
      <c r="P70" s="100">
        <f t="shared" si="5"/>
        <v>0</v>
      </c>
      <c r="Q70" s="102">
        <f t="shared" si="6"/>
        <v>0</v>
      </c>
      <c r="R70" s="100">
        <f t="shared" si="7"/>
        <v>0</v>
      </c>
      <c r="S70" s="100">
        <f t="shared" si="8"/>
        <v>0</v>
      </c>
      <c r="T70" s="100">
        <f t="shared" si="2"/>
        <v>0</v>
      </c>
      <c r="U70" s="100">
        <f t="shared" si="9"/>
        <v>0</v>
      </c>
    </row>
    <row r="71" spans="2:21" s="1" customFormat="1" ht="16.5">
      <c r="B71" s="67">
        <v>302</v>
      </c>
      <c r="C71" s="70">
        <f t="shared" si="10"/>
        <v>47635</v>
      </c>
      <c r="D71" s="72">
        <f t="shared" si="11"/>
        <v>243535.08819003651</v>
      </c>
      <c r="E71" s="75">
        <f t="shared" si="3"/>
        <v>4.4999999999999998E-2</v>
      </c>
      <c r="F71" s="72">
        <f xml:space="preserve"> -PMT(E71/12,B71,D71)</f>
        <v>1348.796294756494</v>
      </c>
      <c r="G71" s="72">
        <f>D71*E71/12</f>
        <v>913.25658071263695</v>
      </c>
      <c r="H71" s="72">
        <f t="shared" si="0"/>
        <v>435.53971404385709</v>
      </c>
      <c r="I71" s="72">
        <f>D71-H71</f>
        <v>243099.54847599266</v>
      </c>
      <c r="K71" s="72">
        <f t="shared" si="12"/>
        <v>375049.66717684985</v>
      </c>
      <c r="L71" s="83">
        <f t="shared" si="1"/>
        <v>0.64817961393193879</v>
      </c>
      <c r="M71" s="72">
        <f t="shared" si="4"/>
        <v>131950.11870085719</v>
      </c>
      <c r="O71" s="98">
        <f t="shared" si="13"/>
        <v>0</v>
      </c>
      <c r="P71" s="100">
        <f t="shared" si="5"/>
        <v>0</v>
      </c>
      <c r="Q71" s="102">
        <f t="shared" si="6"/>
        <v>0</v>
      </c>
      <c r="R71" s="100">
        <f t="shared" si="7"/>
        <v>0</v>
      </c>
      <c r="S71" s="100">
        <f t="shared" si="8"/>
        <v>0</v>
      </c>
      <c r="T71" s="100">
        <f t="shared" si="2"/>
        <v>0</v>
      </c>
      <c r="U71" s="100">
        <f t="shared" si="9"/>
        <v>0</v>
      </c>
    </row>
    <row r="72" spans="2:21" s="1" customFormat="1" ht="16.5">
      <c r="B72" s="67">
        <v>301</v>
      </c>
      <c r="C72" s="70">
        <f t="shared" si="10"/>
        <v>47665</v>
      </c>
      <c r="D72" s="72">
        <f t="shared" si="11"/>
        <v>243099.54847599266</v>
      </c>
      <c r="E72" s="75">
        <f t="shared" si="3"/>
        <v>4.4999999999999998E-2</v>
      </c>
      <c r="F72" s="72">
        <f xml:space="preserve"> -PMT(E72/12,B72,D72)</f>
        <v>1348.7962947564943</v>
      </c>
      <c r="G72" s="72">
        <f>D72*E72/12</f>
        <v>911.62330678497244</v>
      </c>
      <c r="H72" s="72">
        <f t="shared" si="0"/>
        <v>437.17298797152182</v>
      </c>
      <c r="I72" s="72">
        <f>D72-H72</f>
        <v>242662.37548802115</v>
      </c>
      <c r="K72" s="72">
        <f t="shared" si="12"/>
        <v>375049.66717684985</v>
      </c>
      <c r="L72" s="83">
        <f t="shared" si="1"/>
        <v>0.64701397368150926</v>
      </c>
      <c r="M72" s="72">
        <f t="shared" si="4"/>
        <v>132387.2916888287</v>
      </c>
      <c r="O72" s="98">
        <f t="shared" si="13"/>
        <v>0</v>
      </c>
      <c r="P72" s="100">
        <f t="shared" si="5"/>
        <v>0</v>
      </c>
      <c r="Q72" s="102">
        <f t="shared" si="6"/>
        <v>0</v>
      </c>
      <c r="R72" s="100">
        <f t="shared" si="7"/>
        <v>0</v>
      </c>
      <c r="S72" s="100">
        <f t="shared" si="8"/>
        <v>0</v>
      </c>
      <c r="T72" s="100">
        <f t="shared" si="2"/>
        <v>0</v>
      </c>
      <c r="U72" s="100">
        <f t="shared" si="9"/>
        <v>0</v>
      </c>
    </row>
    <row r="73" spans="2:21" s="1" customFormat="1" ht="16.5">
      <c r="B73" s="67">
        <v>300</v>
      </c>
      <c r="C73" s="70">
        <f t="shared" si="10"/>
        <v>47696</v>
      </c>
      <c r="D73" s="72">
        <f t="shared" si="11"/>
        <v>242662.37548802115</v>
      </c>
      <c r="E73" s="75">
        <f t="shared" si="3"/>
        <v>4.4999999999999998E-2</v>
      </c>
      <c r="F73" s="72">
        <f xml:space="preserve"> -PMT(E73/12,B73,D73)</f>
        <v>1348.796294756494</v>
      </c>
      <c r="G73" s="72">
        <f>D73*E73/12</f>
        <v>909.98390808007935</v>
      </c>
      <c r="H73" s="72">
        <f t="shared" si="0"/>
        <v>438.81238667641469</v>
      </c>
      <c r="I73" s="72">
        <f>D73-H73</f>
        <v>242223.56310134474</v>
      </c>
      <c r="K73" s="72">
        <f t="shared" si="12"/>
        <v>378800.16384861834</v>
      </c>
      <c r="L73" s="83">
        <f t="shared" si="1"/>
        <v>0.63944946760409971</v>
      </c>
      <c r="M73" s="72">
        <f t="shared" si="4"/>
        <v>136576.60074727359</v>
      </c>
      <c r="O73" s="98">
        <f t="shared" si="13"/>
        <v>0</v>
      </c>
      <c r="P73" s="100">
        <f t="shared" si="5"/>
        <v>0</v>
      </c>
      <c r="Q73" s="102">
        <f t="shared" si="6"/>
        <v>0</v>
      </c>
      <c r="R73" s="100">
        <f t="shared" si="7"/>
        <v>0</v>
      </c>
      <c r="S73" s="100">
        <f t="shared" si="8"/>
        <v>0</v>
      </c>
      <c r="T73" s="100">
        <f t="shared" si="2"/>
        <v>0</v>
      </c>
      <c r="U73" s="100">
        <f t="shared" si="9"/>
        <v>0</v>
      </c>
    </row>
    <row r="74" spans="2:21" s="1" customFormat="1" ht="16.5">
      <c r="B74" s="67">
        <v>299</v>
      </c>
      <c r="C74" s="70">
        <f t="shared" si="10"/>
        <v>47727</v>
      </c>
      <c r="D74" s="72">
        <f t="shared" si="11"/>
        <v>242223.56310134474</v>
      </c>
      <c r="E74" s="75">
        <f t="shared" si="3"/>
        <v>4.4999999999999998E-2</v>
      </c>
      <c r="F74" s="72">
        <f xml:space="preserve"> -PMT(E74/12,B74,D74)</f>
        <v>1348.7962947564943</v>
      </c>
      <c r="G74" s="72">
        <f>D74*E74/12</f>
        <v>908.33836163004264</v>
      </c>
      <c r="H74" s="72">
        <f t="shared" si="0"/>
        <v>440.45793312645162</v>
      </c>
      <c r="I74" s="72">
        <f>D74-H74</f>
        <v>241783.10516821829</v>
      </c>
      <c r="K74" s="72">
        <f t="shared" si="12"/>
        <v>378800.16384861834</v>
      </c>
      <c r="L74" s="83">
        <f t="shared" si="1"/>
        <v>0.63828669637229407</v>
      </c>
      <c r="M74" s="72">
        <f t="shared" si="4"/>
        <v>137017.05868040005</v>
      </c>
      <c r="O74" s="98">
        <f t="shared" si="13"/>
        <v>0</v>
      </c>
      <c r="P74" s="100">
        <f t="shared" si="5"/>
        <v>0</v>
      </c>
      <c r="Q74" s="102">
        <f t="shared" si="6"/>
        <v>0</v>
      </c>
      <c r="R74" s="100">
        <f t="shared" si="7"/>
        <v>0</v>
      </c>
      <c r="S74" s="100">
        <f t="shared" si="8"/>
        <v>0</v>
      </c>
      <c r="T74" s="100">
        <f t="shared" si="2"/>
        <v>0</v>
      </c>
      <c r="U74" s="100">
        <f t="shared" si="9"/>
        <v>0</v>
      </c>
    </row>
    <row r="75" spans="2:21" s="1" customFormat="1" ht="16.5">
      <c r="B75" s="67">
        <v>298</v>
      </c>
      <c r="C75" s="70">
        <f t="shared" si="10"/>
        <v>47757</v>
      </c>
      <c r="D75" s="72">
        <f t="shared" si="11"/>
        <v>241783.10516821829</v>
      </c>
      <c r="E75" s="75">
        <f t="shared" si="3"/>
        <v>4.4999999999999998E-2</v>
      </c>
      <c r="F75" s="72">
        <f xml:space="preserve"> -PMT(E75/12,B75,D75)</f>
        <v>1348.7962947564943</v>
      </c>
      <c r="G75" s="72">
        <f>D75*E75/12</f>
        <v>906.68664438081851</v>
      </c>
      <c r="H75" s="72">
        <f t="shared" si="0"/>
        <v>442.10965037567576</v>
      </c>
      <c r="I75" s="72">
        <f>D75-H75</f>
        <v>241340.99551784262</v>
      </c>
      <c r="K75" s="72">
        <f t="shared" si="12"/>
        <v>378800.16384861834</v>
      </c>
      <c r="L75" s="83">
        <f t="shared" si="1"/>
        <v>0.63711956474836906</v>
      </c>
      <c r="M75" s="72">
        <f t="shared" si="4"/>
        <v>137459.16833077572</v>
      </c>
      <c r="O75" s="98">
        <f t="shared" si="13"/>
        <v>0</v>
      </c>
      <c r="P75" s="100">
        <f t="shared" si="5"/>
        <v>0</v>
      </c>
      <c r="Q75" s="102">
        <f t="shared" si="6"/>
        <v>0</v>
      </c>
      <c r="R75" s="100">
        <f t="shared" si="7"/>
        <v>0</v>
      </c>
      <c r="S75" s="100">
        <f t="shared" si="8"/>
        <v>0</v>
      </c>
      <c r="T75" s="100">
        <f t="shared" si="2"/>
        <v>0</v>
      </c>
      <c r="U75" s="100">
        <f t="shared" si="9"/>
        <v>0</v>
      </c>
    </row>
    <row r="76" spans="2:21" s="1" customFormat="1" ht="16.5">
      <c r="B76" s="67">
        <v>297</v>
      </c>
      <c r="C76" s="70">
        <f t="shared" si="10"/>
        <v>47788</v>
      </c>
      <c r="D76" s="72">
        <f t="shared" si="11"/>
        <v>241340.99551784262</v>
      </c>
      <c r="E76" s="75">
        <f t="shared" si="3"/>
        <v>4.4999999999999998E-2</v>
      </c>
      <c r="F76" s="72">
        <f xml:space="preserve"> -PMT(E76/12,B76,D76)</f>
        <v>1348.7962947564943</v>
      </c>
      <c r="G76" s="72">
        <f>D76*E76/12</f>
        <v>905.02873319190985</v>
      </c>
      <c r="H76" s="72">
        <f t="shared" si="0"/>
        <v>443.76756156458441</v>
      </c>
      <c r="I76" s="72">
        <f>D76-H76</f>
        <v>240897.22795627805</v>
      </c>
      <c r="K76" s="72">
        <f t="shared" si="12"/>
        <v>378800.16384861834</v>
      </c>
      <c r="L76" s="83">
        <f t="shared" si="1"/>
        <v>0.6359480563808545</v>
      </c>
      <c r="M76" s="72">
        <f t="shared" si="4"/>
        <v>137902.93589234029</v>
      </c>
      <c r="O76" s="98">
        <f t="shared" si="13"/>
        <v>0</v>
      </c>
      <c r="P76" s="100">
        <f t="shared" si="5"/>
        <v>0</v>
      </c>
      <c r="Q76" s="102">
        <f t="shared" si="6"/>
        <v>0</v>
      </c>
      <c r="R76" s="100">
        <f t="shared" si="7"/>
        <v>0</v>
      </c>
      <c r="S76" s="100">
        <f t="shared" si="8"/>
        <v>0</v>
      </c>
      <c r="T76" s="100">
        <f t="shared" si="2"/>
        <v>0</v>
      </c>
      <c r="U76" s="100">
        <f t="shared" si="9"/>
        <v>0</v>
      </c>
    </row>
    <row r="77" spans="2:21" s="1" customFormat="1" ht="16.5">
      <c r="B77" s="67">
        <v>296</v>
      </c>
      <c r="C77" s="70">
        <f t="shared" si="10"/>
        <v>47818</v>
      </c>
      <c r="D77" s="72">
        <f t="shared" si="11"/>
        <v>240897.22795627805</v>
      </c>
      <c r="E77" s="75">
        <f t="shared" si="3"/>
        <v>4.4999999999999998E-2</v>
      </c>
      <c r="F77" s="72">
        <f xml:space="preserve"> -PMT(E77/12,B77,D77)</f>
        <v>1348.7962947564943</v>
      </c>
      <c r="G77" s="72">
        <f>D77*E77/12</f>
        <v>903.36460483604253</v>
      </c>
      <c r="H77" s="72">
        <f t="shared" ref="H77:H140" si="14">F77-G77</f>
        <v>445.43168992045173</v>
      </c>
      <c r="I77" s="72">
        <f>D77-H77</f>
        <v>240451.79626635759</v>
      </c>
      <c r="K77" s="72">
        <f t="shared" si="12"/>
        <v>378800.16384861834</v>
      </c>
      <c r="L77" s="83">
        <f t="shared" ref="L77:L133" si="15">IF(O77&gt;1,U77/K77,I77/K77)</f>
        <v>0.63477215485696159</v>
      </c>
      <c r="M77" s="72">
        <f t="shared" si="4"/>
        <v>138348.36758226075</v>
      </c>
      <c r="O77" s="98">
        <f t="shared" si="13"/>
        <v>0</v>
      </c>
      <c r="P77" s="100">
        <f t="shared" ref="P77:P134" si="16">IF(O77=360,$Q$7,0)+IF(O77&lt;360,U76,0)</f>
        <v>0</v>
      </c>
      <c r="Q77" s="102">
        <f t="shared" si="6"/>
        <v>0</v>
      </c>
      <c r="R77" s="100">
        <f t="shared" si="7"/>
        <v>0</v>
      </c>
      <c r="S77" s="100">
        <f t="shared" si="8"/>
        <v>0</v>
      </c>
      <c r="T77" s="100">
        <f t="shared" ref="T77:T140" si="17">R77-S77</f>
        <v>0</v>
      </c>
      <c r="U77" s="100">
        <f t="shared" si="9"/>
        <v>0</v>
      </c>
    </row>
    <row r="78" spans="2:21" s="1" customFormat="1" ht="16.5">
      <c r="B78" s="67">
        <v>295</v>
      </c>
      <c r="C78" s="70">
        <f t="shared" si="10"/>
        <v>47849</v>
      </c>
      <c r="D78" s="72">
        <f t="shared" si="11"/>
        <v>240451.79626635759</v>
      </c>
      <c r="E78" s="75">
        <f t="shared" ref="E78:E141" si="18">E77</f>
        <v>4.4999999999999998E-2</v>
      </c>
      <c r="F78" s="72">
        <f xml:space="preserve"> -PMT(E78/12,B78,D78)</f>
        <v>1348.7962947564945</v>
      </c>
      <c r="G78" s="72">
        <f>D78*E78/12</f>
        <v>901.69423599884101</v>
      </c>
      <c r="H78" s="72">
        <f t="shared" si="14"/>
        <v>447.10205875765348</v>
      </c>
      <c r="I78" s="72">
        <f>D78-H78</f>
        <v>240004.69420759994</v>
      </c>
      <c r="K78" s="72">
        <f t="shared" si="12"/>
        <v>378800.16384861834</v>
      </c>
      <c r="L78" s="83">
        <f t="shared" si="15"/>
        <v>0.63359184370235422</v>
      </c>
      <c r="M78" s="72">
        <f t="shared" ref="M78:M141" si="19">K78-I78</f>
        <v>138795.4696410184</v>
      </c>
      <c r="O78" s="98">
        <f t="shared" si="13"/>
        <v>0</v>
      </c>
      <c r="P78" s="100">
        <f t="shared" si="16"/>
        <v>0</v>
      </c>
      <c r="Q78" s="102">
        <f t="shared" ref="Q78:Q141" si="20">IF(AND(O78&lt;=360,O78&gt;0),$Q$8,0)</f>
        <v>0</v>
      </c>
      <c r="R78" s="100">
        <f t="shared" ref="R78:R141" si="21" xml:space="preserve"> IFERROR(-PMT(Q78/12,O78,P78),0)</f>
        <v>0</v>
      </c>
      <c r="S78" s="100">
        <f t="shared" ref="S78:S141" si="22">P78*Q78/12</f>
        <v>0</v>
      </c>
      <c r="T78" s="100">
        <f t="shared" si="17"/>
        <v>0</v>
      </c>
      <c r="U78" s="100">
        <f t="shared" ref="U78:U141" si="23">P78-T78</f>
        <v>0</v>
      </c>
    </row>
    <row r="79" spans="2:21" s="1" customFormat="1" ht="16.5">
      <c r="B79" s="67">
        <v>294</v>
      </c>
      <c r="C79" s="70">
        <f t="shared" ref="C79:C142" si="24">EDATE(C78,1)</f>
        <v>47880</v>
      </c>
      <c r="D79" s="72">
        <f t="shared" ref="D79:D142" si="25">IF(B79&lt;$M$7,0,I78)</f>
        <v>240004.69420759994</v>
      </c>
      <c r="E79" s="75">
        <f t="shared" si="18"/>
        <v>4.4999999999999998E-2</v>
      </c>
      <c r="F79" s="72">
        <f xml:space="preserve"> -PMT(E79/12,B79,D79)</f>
        <v>1348.7962947564943</v>
      </c>
      <c r="G79" s="72">
        <f>D79*E79/12</f>
        <v>900.01760327849979</v>
      </c>
      <c r="H79" s="72">
        <f t="shared" si="14"/>
        <v>448.77869147799447</v>
      </c>
      <c r="I79" s="72">
        <f>D79-H79</f>
        <v>239555.91551612195</v>
      </c>
      <c r="K79" s="72">
        <f t="shared" ref="K79:K142" si="26">IF(MOD(B79,12)=0,K78*(1+$H$7),K78)</f>
        <v>378800.16384861834</v>
      </c>
      <c r="L79" s="83">
        <f t="shared" si="15"/>
        <v>0.63240710638091702</v>
      </c>
      <c r="M79" s="72">
        <f t="shared" si="19"/>
        <v>139244.24833249638</v>
      </c>
      <c r="O79" s="98">
        <f t="shared" ref="O79:O142" si="27">IF(B79=$M$7-1,360,0)+IF(O78&gt;0,O78-1,0)</f>
        <v>0</v>
      </c>
      <c r="P79" s="100">
        <f t="shared" si="16"/>
        <v>0</v>
      </c>
      <c r="Q79" s="102">
        <f t="shared" si="20"/>
        <v>0</v>
      </c>
      <c r="R79" s="100">
        <f t="shared" si="21"/>
        <v>0</v>
      </c>
      <c r="S79" s="100">
        <f t="shared" si="22"/>
        <v>0</v>
      </c>
      <c r="T79" s="100">
        <f t="shared" si="17"/>
        <v>0</v>
      </c>
      <c r="U79" s="100">
        <f t="shared" si="23"/>
        <v>0</v>
      </c>
    </row>
    <row r="80" spans="2:21" s="1" customFormat="1" ht="16.5">
      <c r="B80" s="67">
        <v>293</v>
      </c>
      <c r="C80" s="70">
        <f t="shared" si="24"/>
        <v>47908</v>
      </c>
      <c r="D80" s="72">
        <f t="shared" si="25"/>
        <v>239555.91551612195</v>
      </c>
      <c r="E80" s="75">
        <f t="shared" si="18"/>
        <v>4.4999999999999998E-2</v>
      </c>
      <c r="F80" s="72">
        <f xml:space="preserve"> -PMT(E80/12,B80,D80)</f>
        <v>1348.7962947564945</v>
      </c>
      <c r="G80" s="72">
        <f>D80*E80/12</f>
        <v>898.33468318545727</v>
      </c>
      <c r="H80" s="72">
        <f t="shared" si="14"/>
        <v>450.46161157103722</v>
      </c>
      <c r="I80" s="72">
        <f>D80-H80</f>
        <v>239105.45390455093</v>
      </c>
      <c r="K80" s="72">
        <f t="shared" si="26"/>
        <v>378800.16384861834</v>
      </c>
      <c r="L80" s="83">
        <f t="shared" si="15"/>
        <v>0.63121792629452433</v>
      </c>
      <c r="M80" s="72">
        <f t="shared" si="19"/>
        <v>139694.70994406741</v>
      </c>
      <c r="O80" s="98">
        <f t="shared" si="27"/>
        <v>0</v>
      </c>
      <c r="P80" s="100">
        <f t="shared" si="16"/>
        <v>0</v>
      </c>
      <c r="Q80" s="102">
        <f t="shared" si="20"/>
        <v>0</v>
      </c>
      <c r="R80" s="100">
        <f t="shared" si="21"/>
        <v>0</v>
      </c>
      <c r="S80" s="100">
        <f t="shared" si="22"/>
        <v>0</v>
      </c>
      <c r="T80" s="100">
        <f t="shared" si="17"/>
        <v>0</v>
      </c>
      <c r="U80" s="100">
        <f t="shared" si="23"/>
        <v>0</v>
      </c>
    </row>
    <row r="81" spans="2:21" s="1" customFormat="1" ht="16.5">
      <c r="B81" s="67">
        <v>292</v>
      </c>
      <c r="C81" s="70">
        <f t="shared" si="24"/>
        <v>47939</v>
      </c>
      <c r="D81" s="72">
        <f t="shared" si="25"/>
        <v>239105.45390455093</v>
      </c>
      <c r="E81" s="75">
        <f t="shared" si="18"/>
        <v>4.4999999999999998E-2</v>
      </c>
      <c r="F81" s="72">
        <f xml:space="preserve"> -PMT(E81/12,B81,D81)</f>
        <v>1348.7962947564947</v>
      </c>
      <c r="G81" s="72">
        <f>D81*E81/12</f>
        <v>896.64545214206601</v>
      </c>
      <c r="H81" s="72">
        <f t="shared" si="14"/>
        <v>452.15084261442871</v>
      </c>
      <c r="I81" s="72">
        <f>D81-H81</f>
        <v>238653.30306193649</v>
      </c>
      <c r="K81" s="72">
        <f t="shared" si="26"/>
        <v>378800.16384861834</v>
      </c>
      <c r="L81" s="83">
        <f t="shared" si="15"/>
        <v>0.63002428678280775</v>
      </c>
      <c r="M81" s="72">
        <f t="shared" si="19"/>
        <v>140146.86078668185</v>
      </c>
      <c r="O81" s="98">
        <f t="shared" si="27"/>
        <v>0</v>
      </c>
      <c r="P81" s="100">
        <f t="shared" si="16"/>
        <v>0</v>
      </c>
      <c r="Q81" s="102">
        <f t="shared" si="20"/>
        <v>0</v>
      </c>
      <c r="R81" s="100">
        <f t="shared" si="21"/>
        <v>0</v>
      </c>
      <c r="S81" s="100">
        <f t="shared" si="22"/>
        <v>0</v>
      </c>
      <c r="T81" s="100">
        <f t="shared" si="17"/>
        <v>0</v>
      </c>
      <c r="U81" s="100">
        <f t="shared" si="23"/>
        <v>0</v>
      </c>
    </row>
    <row r="82" spans="2:21" s="1" customFormat="1" ht="16.5">
      <c r="B82" s="67">
        <v>291</v>
      </c>
      <c r="C82" s="70">
        <f t="shared" si="24"/>
        <v>47969</v>
      </c>
      <c r="D82" s="72">
        <f t="shared" si="25"/>
        <v>238653.30306193649</v>
      </c>
      <c r="E82" s="75">
        <f t="shared" si="18"/>
        <v>4.4999999999999998E-2</v>
      </c>
      <c r="F82" s="72">
        <f xml:space="preserve"> -PMT(E82/12,B82,D82)</f>
        <v>1348.7962947564945</v>
      </c>
      <c r="G82" s="72">
        <f>D82*E82/12</f>
        <v>894.94988648226183</v>
      </c>
      <c r="H82" s="72">
        <f t="shared" si="14"/>
        <v>453.84640827423266</v>
      </c>
      <c r="I82" s="72">
        <f>D82-H82</f>
        <v>238199.45665366226</v>
      </c>
      <c r="K82" s="72">
        <f t="shared" si="26"/>
        <v>378800.16384861834</v>
      </c>
      <c r="L82" s="83">
        <f t="shared" si="15"/>
        <v>0.62882617112292227</v>
      </c>
      <c r="M82" s="72">
        <f t="shared" si="19"/>
        <v>140600.70719495608</v>
      </c>
      <c r="O82" s="98">
        <f t="shared" si="27"/>
        <v>0</v>
      </c>
      <c r="P82" s="100">
        <f t="shared" si="16"/>
        <v>0</v>
      </c>
      <c r="Q82" s="102">
        <f t="shared" si="20"/>
        <v>0</v>
      </c>
      <c r="R82" s="100">
        <f t="shared" si="21"/>
        <v>0</v>
      </c>
      <c r="S82" s="100">
        <f t="shared" si="22"/>
        <v>0</v>
      </c>
      <c r="T82" s="100">
        <f t="shared" si="17"/>
        <v>0</v>
      </c>
      <c r="U82" s="100">
        <f t="shared" si="23"/>
        <v>0</v>
      </c>
    </row>
    <row r="83" spans="2:21" s="1" customFormat="1" ht="16.5">
      <c r="B83" s="67">
        <v>290</v>
      </c>
      <c r="C83" s="70">
        <f t="shared" si="24"/>
        <v>48000</v>
      </c>
      <c r="D83" s="72">
        <f t="shared" si="25"/>
        <v>238199.45665366226</v>
      </c>
      <c r="E83" s="75">
        <f t="shared" si="18"/>
        <v>4.4999999999999998E-2</v>
      </c>
      <c r="F83" s="72">
        <f xml:space="preserve"> -PMT(E83/12,B83,D83)</f>
        <v>1348.7962947564943</v>
      </c>
      <c r="G83" s="72">
        <f>D83*E83/12</f>
        <v>893.24796245123343</v>
      </c>
      <c r="H83" s="72">
        <f t="shared" si="14"/>
        <v>455.54833230526083</v>
      </c>
      <c r="I83" s="72">
        <f>D83-H83</f>
        <v>237743.90832135701</v>
      </c>
      <c r="K83" s="72">
        <f t="shared" si="26"/>
        <v>378800.16384861834</v>
      </c>
      <c r="L83" s="83">
        <f t="shared" si="15"/>
        <v>0.62762356252931217</v>
      </c>
      <c r="M83" s="72">
        <f t="shared" si="19"/>
        <v>141056.25552726132</v>
      </c>
      <c r="O83" s="98">
        <f t="shared" si="27"/>
        <v>0</v>
      </c>
      <c r="P83" s="100">
        <f t="shared" si="16"/>
        <v>0</v>
      </c>
      <c r="Q83" s="102">
        <f t="shared" si="20"/>
        <v>0</v>
      </c>
      <c r="R83" s="100">
        <f t="shared" si="21"/>
        <v>0</v>
      </c>
      <c r="S83" s="100">
        <f t="shared" si="22"/>
        <v>0</v>
      </c>
      <c r="T83" s="100">
        <f t="shared" si="17"/>
        <v>0</v>
      </c>
      <c r="U83" s="100">
        <f t="shared" si="23"/>
        <v>0</v>
      </c>
    </row>
    <row r="84" spans="2:21" s="1" customFormat="1" ht="16.5">
      <c r="B84" s="67">
        <v>289</v>
      </c>
      <c r="C84" s="70">
        <f t="shared" si="24"/>
        <v>48030</v>
      </c>
      <c r="D84" s="72">
        <f t="shared" si="25"/>
        <v>237743.90832135701</v>
      </c>
      <c r="E84" s="75">
        <f t="shared" si="18"/>
        <v>4.4999999999999998E-2</v>
      </c>
      <c r="F84" s="72">
        <f xml:space="preserve"> -PMT(E84/12,B84,D84)</f>
        <v>1348.7962947564947</v>
      </c>
      <c r="G84" s="72">
        <f>D84*E84/12</f>
        <v>891.5396562050887</v>
      </c>
      <c r="H84" s="72">
        <f t="shared" si="14"/>
        <v>457.25663855140601</v>
      </c>
      <c r="I84" s="72">
        <f>D84-H84</f>
        <v>237286.65168280562</v>
      </c>
      <c r="K84" s="72">
        <f t="shared" si="26"/>
        <v>378800.16384861834</v>
      </c>
      <c r="L84" s="83">
        <f t="shared" si="15"/>
        <v>0.62641644415347608</v>
      </c>
      <c r="M84" s="72">
        <f t="shared" si="19"/>
        <v>141513.51216581272</v>
      </c>
      <c r="O84" s="98">
        <f t="shared" si="27"/>
        <v>0</v>
      </c>
      <c r="P84" s="100">
        <f t="shared" si="16"/>
        <v>0</v>
      </c>
      <c r="Q84" s="102">
        <f t="shared" si="20"/>
        <v>0</v>
      </c>
      <c r="R84" s="100">
        <f t="shared" si="21"/>
        <v>0</v>
      </c>
      <c r="S84" s="100">
        <f t="shared" si="22"/>
        <v>0</v>
      </c>
      <c r="T84" s="100">
        <f t="shared" si="17"/>
        <v>0</v>
      </c>
      <c r="U84" s="100">
        <f t="shared" si="23"/>
        <v>0</v>
      </c>
    </row>
    <row r="85" spans="2:21" s="1" customFormat="1" ht="16.5">
      <c r="B85" s="67">
        <v>288</v>
      </c>
      <c r="C85" s="70">
        <f t="shared" si="24"/>
        <v>48061</v>
      </c>
      <c r="D85" s="72">
        <f t="shared" si="25"/>
        <v>237286.65168280562</v>
      </c>
      <c r="E85" s="75">
        <f t="shared" si="18"/>
        <v>4.4999999999999998E-2</v>
      </c>
      <c r="F85" s="72">
        <f xml:space="preserve"> -PMT(E85/12,B85,D85)</f>
        <v>1348.7962947564945</v>
      </c>
      <c r="G85" s="72">
        <f>D85*E85/12</f>
        <v>889.82494381052095</v>
      </c>
      <c r="H85" s="72">
        <f t="shared" si="14"/>
        <v>458.97135094597354</v>
      </c>
      <c r="I85" s="72">
        <f>D85-H85</f>
        <v>236827.68033185965</v>
      </c>
      <c r="K85" s="72">
        <f t="shared" si="26"/>
        <v>382588.1654871045</v>
      </c>
      <c r="L85" s="83">
        <f t="shared" si="15"/>
        <v>0.61901465255814914</v>
      </c>
      <c r="M85" s="72">
        <f t="shared" si="19"/>
        <v>145760.48515524485</v>
      </c>
      <c r="O85" s="98">
        <f t="shared" si="27"/>
        <v>0</v>
      </c>
      <c r="P85" s="100">
        <f t="shared" si="16"/>
        <v>0</v>
      </c>
      <c r="Q85" s="102">
        <f t="shared" si="20"/>
        <v>0</v>
      </c>
      <c r="R85" s="100">
        <f t="shared" si="21"/>
        <v>0</v>
      </c>
      <c r="S85" s="100">
        <f t="shared" si="22"/>
        <v>0</v>
      </c>
      <c r="T85" s="100">
        <f t="shared" si="17"/>
        <v>0</v>
      </c>
      <c r="U85" s="100">
        <f t="shared" si="23"/>
        <v>0</v>
      </c>
    </row>
    <row r="86" spans="2:21" s="1" customFormat="1" ht="16.5">
      <c r="B86" s="67">
        <v>287</v>
      </c>
      <c r="C86" s="70">
        <f t="shared" si="24"/>
        <v>48092</v>
      </c>
      <c r="D86" s="72">
        <f t="shared" si="25"/>
        <v>236827.68033185965</v>
      </c>
      <c r="E86" s="75">
        <f t="shared" si="18"/>
        <v>4.4999999999999998E-2</v>
      </c>
      <c r="F86" s="72">
        <f xml:space="preserve"> -PMT(E86/12,B86,D86)</f>
        <v>1348.7962947564947</v>
      </c>
      <c r="G86" s="72">
        <f>D86*E86/12</f>
        <v>888.10380124447363</v>
      </c>
      <c r="H86" s="72">
        <f t="shared" si="14"/>
        <v>460.69249351202109</v>
      </c>
      <c r="I86" s="72">
        <f>D86-H86</f>
        <v>236366.98783834762</v>
      </c>
      <c r="K86" s="72">
        <f t="shared" si="26"/>
        <v>382588.1654871045</v>
      </c>
      <c r="L86" s="83">
        <f t="shared" si="15"/>
        <v>0.61781050529205295</v>
      </c>
      <c r="M86" s="72">
        <f t="shared" si="19"/>
        <v>146221.17764875689</v>
      </c>
      <c r="O86" s="98">
        <f t="shared" si="27"/>
        <v>0</v>
      </c>
      <c r="P86" s="100">
        <f t="shared" si="16"/>
        <v>0</v>
      </c>
      <c r="Q86" s="102">
        <f t="shared" si="20"/>
        <v>0</v>
      </c>
      <c r="R86" s="100">
        <f t="shared" si="21"/>
        <v>0</v>
      </c>
      <c r="S86" s="100">
        <f t="shared" si="22"/>
        <v>0</v>
      </c>
      <c r="T86" s="100">
        <f t="shared" si="17"/>
        <v>0</v>
      </c>
      <c r="U86" s="100">
        <f t="shared" si="23"/>
        <v>0</v>
      </c>
    </row>
    <row r="87" spans="2:21" s="1" customFormat="1" ht="16.5">
      <c r="B87" s="67">
        <v>286</v>
      </c>
      <c r="C87" s="70">
        <f t="shared" si="24"/>
        <v>48122</v>
      </c>
      <c r="D87" s="72">
        <f t="shared" si="25"/>
        <v>236366.98783834762</v>
      </c>
      <c r="E87" s="75">
        <f t="shared" si="18"/>
        <v>4.4999999999999998E-2</v>
      </c>
      <c r="F87" s="72">
        <f xml:space="preserve"> -PMT(E87/12,B87,D87)</f>
        <v>1348.7962947564945</v>
      </c>
      <c r="G87" s="72">
        <f>D87*E87/12</f>
        <v>886.3762043938035</v>
      </c>
      <c r="H87" s="72">
        <f t="shared" si="14"/>
        <v>462.42009036269098</v>
      </c>
      <c r="I87" s="72">
        <f>D87-H87</f>
        <v>235904.56774798493</v>
      </c>
      <c r="K87" s="72">
        <f t="shared" si="26"/>
        <v>382588.1654871045</v>
      </c>
      <c r="L87" s="83">
        <f t="shared" si="15"/>
        <v>0.61660184247370897</v>
      </c>
      <c r="M87" s="72">
        <f t="shared" si="19"/>
        <v>146683.59773911958</v>
      </c>
      <c r="O87" s="98">
        <f t="shared" si="27"/>
        <v>0</v>
      </c>
      <c r="P87" s="100">
        <f t="shared" si="16"/>
        <v>0</v>
      </c>
      <c r="Q87" s="102">
        <f t="shared" si="20"/>
        <v>0</v>
      </c>
      <c r="R87" s="100">
        <f t="shared" si="21"/>
        <v>0</v>
      </c>
      <c r="S87" s="100">
        <f t="shared" si="22"/>
        <v>0</v>
      </c>
      <c r="T87" s="100">
        <f t="shared" si="17"/>
        <v>0</v>
      </c>
      <c r="U87" s="100">
        <f t="shared" si="23"/>
        <v>0</v>
      </c>
    </row>
    <row r="88" spans="2:21" s="1" customFormat="1" ht="16.5">
      <c r="B88" s="67">
        <v>285</v>
      </c>
      <c r="C88" s="70">
        <f t="shared" si="24"/>
        <v>48153</v>
      </c>
      <c r="D88" s="72">
        <f t="shared" si="25"/>
        <v>235904.56774798493</v>
      </c>
      <c r="E88" s="75">
        <f t="shared" si="18"/>
        <v>4.4999999999999998E-2</v>
      </c>
      <c r="F88" s="72">
        <f xml:space="preserve"> -PMT(E88/12,B88,D88)</f>
        <v>1348.7962947564945</v>
      </c>
      <c r="G88" s="72">
        <f>D88*E88/12</f>
        <v>884.64212905494344</v>
      </c>
      <c r="H88" s="72">
        <f t="shared" si="14"/>
        <v>464.15416570155105</v>
      </c>
      <c r="I88" s="72">
        <f>D88-H88</f>
        <v>235440.41358228336</v>
      </c>
      <c r="K88" s="72">
        <f t="shared" si="26"/>
        <v>382588.1654871045</v>
      </c>
      <c r="L88" s="83">
        <f t="shared" si="15"/>
        <v>0.61538864716979624</v>
      </c>
      <c r="M88" s="72">
        <f t="shared" si="19"/>
        <v>147147.75190482114</v>
      </c>
      <c r="O88" s="98">
        <f t="shared" si="27"/>
        <v>0</v>
      </c>
      <c r="P88" s="100">
        <f t="shared" si="16"/>
        <v>0</v>
      </c>
      <c r="Q88" s="102">
        <f t="shared" si="20"/>
        <v>0</v>
      </c>
      <c r="R88" s="100">
        <f t="shared" si="21"/>
        <v>0</v>
      </c>
      <c r="S88" s="100">
        <f t="shared" si="22"/>
        <v>0</v>
      </c>
      <c r="T88" s="100">
        <f t="shared" si="17"/>
        <v>0</v>
      </c>
      <c r="U88" s="100">
        <f t="shared" si="23"/>
        <v>0</v>
      </c>
    </row>
    <row r="89" spans="2:21" s="1" customFormat="1" ht="16.5">
      <c r="B89" s="67">
        <v>284</v>
      </c>
      <c r="C89" s="70">
        <f t="shared" si="24"/>
        <v>48183</v>
      </c>
      <c r="D89" s="72">
        <f t="shared" si="25"/>
        <v>235440.41358228336</v>
      </c>
      <c r="E89" s="75">
        <f t="shared" si="18"/>
        <v>4.4999999999999998E-2</v>
      </c>
      <c r="F89" s="72">
        <f xml:space="preserve"> -PMT(E89/12,B89,D89)</f>
        <v>1348.7962947564945</v>
      </c>
      <c r="G89" s="72">
        <f>D89*E89/12</f>
        <v>882.90155093356259</v>
      </c>
      <c r="H89" s="72">
        <f t="shared" si="14"/>
        <v>465.8947438229319</v>
      </c>
      <c r="I89" s="72">
        <f>D89-H89</f>
        <v>234974.51883846044</v>
      </c>
      <c r="K89" s="72">
        <f t="shared" si="26"/>
        <v>382588.1654871045</v>
      </c>
      <c r="L89" s="83">
        <f t="shared" si="15"/>
        <v>0.61417090238349381</v>
      </c>
      <c r="M89" s="72">
        <f t="shared" si="19"/>
        <v>147613.64664864406</v>
      </c>
      <c r="O89" s="98">
        <f t="shared" si="27"/>
        <v>0</v>
      </c>
      <c r="P89" s="100">
        <f t="shared" si="16"/>
        <v>0</v>
      </c>
      <c r="Q89" s="102">
        <f t="shared" si="20"/>
        <v>0</v>
      </c>
      <c r="R89" s="100">
        <f t="shared" si="21"/>
        <v>0</v>
      </c>
      <c r="S89" s="100">
        <f t="shared" si="22"/>
        <v>0</v>
      </c>
      <c r="T89" s="100">
        <f t="shared" si="17"/>
        <v>0</v>
      </c>
      <c r="U89" s="100">
        <f t="shared" si="23"/>
        <v>0</v>
      </c>
    </row>
    <row r="90" spans="2:21" s="1" customFormat="1" ht="16.5">
      <c r="B90" s="67">
        <v>283</v>
      </c>
      <c r="C90" s="70">
        <f t="shared" si="24"/>
        <v>48214</v>
      </c>
      <c r="D90" s="72">
        <f t="shared" si="25"/>
        <v>234974.51883846044</v>
      </c>
      <c r="E90" s="75">
        <f t="shared" si="18"/>
        <v>4.4999999999999998E-2</v>
      </c>
      <c r="F90" s="72">
        <f xml:space="preserve"> -PMT(E90/12,B90,D90)</f>
        <v>1348.7962947564945</v>
      </c>
      <c r="G90" s="72">
        <f>D90*E90/12</f>
        <v>881.1544456442266</v>
      </c>
      <c r="H90" s="72">
        <f t="shared" si="14"/>
        <v>467.64184911226789</v>
      </c>
      <c r="I90" s="72">
        <f>D90-H90</f>
        <v>234506.87698934818</v>
      </c>
      <c r="K90" s="72">
        <f t="shared" si="26"/>
        <v>382588.1654871045</v>
      </c>
      <c r="L90" s="83">
        <f t="shared" si="15"/>
        <v>0.61294859105424282</v>
      </c>
      <c r="M90" s="72">
        <f t="shared" si="19"/>
        <v>148081.28849775632</v>
      </c>
      <c r="O90" s="98">
        <f t="shared" si="27"/>
        <v>0</v>
      </c>
      <c r="P90" s="100">
        <f t="shared" si="16"/>
        <v>0</v>
      </c>
      <c r="Q90" s="102">
        <f t="shared" si="20"/>
        <v>0</v>
      </c>
      <c r="R90" s="100">
        <f t="shared" si="21"/>
        <v>0</v>
      </c>
      <c r="S90" s="100">
        <f t="shared" si="22"/>
        <v>0</v>
      </c>
      <c r="T90" s="100">
        <f t="shared" si="17"/>
        <v>0</v>
      </c>
      <c r="U90" s="100">
        <f t="shared" si="23"/>
        <v>0</v>
      </c>
    </row>
    <row r="91" spans="2:21" s="1" customFormat="1" ht="16.5">
      <c r="B91" s="67">
        <v>282</v>
      </c>
      <c r="C91" s="70">
        <f t="shared" si="24"/>
        <v>48245</v>
      </c>
      <c r="D91" s="72">
        <f t="shared" si="25"/>
        <v>234506.87698934818</v>
      </c>
      <c r="E91" s="75">
        <f t="shared" si="18"/>
        <v>4.4999999999999998E-2</v>
      </c>
      <c r="F91" s="72">
        <f xml:space="preserve"> -PMT(E91/12,B91,D91)</f>
        <v>1348.7962947564947</v>
      </c>
      <c r="G91" s="72">
        <f>D91*E91/12</f>
        <v>879.40078871005562</v>
      </c>
      <c r="H91" s="72">
        <f t="shared" si="14"/>
        <v>469.3955060464391</v>
      </c>
      <c r="I91" s="72">
        <f>D91-H91</f>
        <v>234037.48148330173</v>
      </c>
      <c r="K91" s="72">
        <f t="shared" si="26"/>
        <v>382588.1654871045</v>
      </c>
      <c r="L91" s="83">
        <f t="shared" si="15"/>
        <v>0.61172169605750704</v>
      </c>
      <c r="M91" s="72">
        <f t="shared" si="19"/>
        <v>148550.68400380277</v>
      </c>
      <c r="O91" s="98">
        <f t="shared" si="27"/>
        <v>0</v>
      </c>
      <c r="P91" s="100">
        <f t="shared" si="16"/>
        <v>0</v>
      </c>
      <c r="Q91" s="102">
        <f t="shared" si="20"/>
        <v>0</v>
      </c>
      <c r="R91" s="100">
        <f t="shared" si="21"/>
        <v>0</v>
      </c>
      <c r="S91" s="100">
        <f t="shared" si="22"/>
        <v>0</v>
      </c>
      <c r="T91" s="100">
        <f t="shared" si="17"/>
        <v>0</v>
      </c>
      <c r="U91" s="100">
        <f t="shared" si="23"/>
        <v>0</v>
      </c>
    </row>
    <row r="92" spans="2:21" s="1" customFormat="1" ht="16.5">
      <c r="B92" s="67">
        <v>281</v>
      </c>
      <c r="C92" s="70">
        <f t="shared" si="24"/>
        <v>48274</v>
      </c>
      <c r="D92" s="72">
        <f t="shared" si="25"/>
        <v>234037.48148330173</v>
      </c>
      <c r="E92" s="75">
        <f t="shared" si="18"/>
        <v>4.4999999999999998E-2</v>
      </c>
      <c r="F92" s="72">
        <f xml:space="preserve"> -PMT(E92/12,B92,D92)</f>
        <v>1348.7962947564945</v>
      </c>
      <c r="G92" s="72">
        <f>D92*E92/12</f>
        <v>877.64055556238145</v>
      </c>
      <c r="H92" s="72">
        <f t="shared" si="14"/>
        <v>471.15573919411304</v>
      </c>
      <c r="I92" s="72">
        <f>D92-H92</f>
        <v>233566.32574410763</v>
      </c>
      <c r="K92" s="72">
        <f t="shared" si="26"/>
        <v>382588.1654871045</v>
      </c>
      <c r="L92" s="83">
        <f t="shared" si="15"/>
        <v>0.61049020020453348</v>
      </c>
      <c r="M92" s="72">
        <f t="shared" si="19"/>
        <v>149021.83974299688</v>
      </c>
      <c r="O92" s="98">
        <f t="shared" si="27"/>
        <v>0</v>
      </c>
      <c r="P92" s="100">
        <f t="shared" si="16"/>
        <v>0</v>
      </c>
      <c r="Q92" s="102">
        <f t="shared" si="20"/>
        <v>0</v>
      </c>
      <c r="R92" s="100">
        <f t="shared" si="21"/>
        <v>0</v>
      </c>
      <c r="S92" s="100">
        <f t="shared" si="22"/>
        <v>0</v>
      </c>
      <c r="T92" s="100">
        <f t="shared" si="17"/>
        <v>0</v>
      </c>
      <c r="U92" s="100">
        <f t="shared" si="23"/>
        <v>0</v>
      </c>
    </row>
    <row r="93" spans="2:21" s="1" customFormat="1" ht="16.5">
      <c r="B93" s="67">
        <v>280</v>
      </c>
      <c r="C93" s="70">
        <f t="shared" si="24"/>
        <v>48305</v>
      </c>
      <c r="D93" s="72">
        <f t="shared" si="25"/>
        <v>233566.32574410763</v>
      </c>
      <c r="E93" s="75">
        <f t="shared" si="18"/>
        <v>4.4999999999999998E-2</v>
      </c>
      <c r="F93" s="72">
        <f xml:space="preserve"> -PMT(E93/12,B93,D93)</f>
        <v>1348.7962947564945</v>
      </c>
      <c r="G93" s="72">
        <f>D93*E93/12</f>
        <v>875.87372154040361</v>
      </c>
      <c r="H93" s="72">
        <f t="shared" si="14"/>
        <v>472.92257321609088</v>
      </c>
      <c r="I93" s="72">
        <f>D93-H93</f>
        <v>233093.40317089154</v>
      </c>
      <c r="K93" s="72">
        <f t="shared" si="26"/>
        <v>382588.1654871045</v>
      </c>
      <c r="L93" s="83">
        <f t="shared" si="15"/>
        <v>0.60925408624211141</v>
      </c>
      <c r="M93" s="72">
        <f t="shared" si="19"/>
        <v>149494.76231621296</v>
      </c>
      <c r="O93" s="98">
        <f t="shared" si="27"/>
        <v>0</v>
      </c>
      <c r="P93" s="100">
        <f t="shared" si="16"/>
        <v>0</v>
      </c>
      <c r="Q93" s="102">
        <f t="shared" si="20"/>
        <v>0</v>
      </c>
      <c r="R93" s="100">
        <f t="shared" si="21"/>
        <v>0</v>
      </c>
      <c r="S93" s="100">
        <f t="shared" si="22"/>
        <v>0</v>
      </c>
      <c r="T93" s="100">
        <f t="shared" si="17"/>
        <v>0</v>
      </c>
      <c r="U93" s="100">
        <f t="shared" si="23"/>
        <v>0</v>
      </c>
    </row>
    <row r="94" spans="2:21" s="1" customFormat="1" ht="16.5">
      <c r="B94" s="67">
        <v>279</v>
      </c>
      <c r="C94" s="70">
        <f t="shared" si="24"/>
        <v>48335</v>
      </c>
      <c r="D94" s="72">
        <f t="shared" si="25"/>
        <v>233093.40317089154</v>
      </c>
      <c r="E94" s="75">
        <f t="shared" si="18"/>
        <v>4.4999999999999998E-2</v>
      </c>
      <c r="F94" s="72">
        <f xml:space="preserve"> -PMT(E94/12,B94,D94)</f>
        <v>1348.7962947564947</v>
      </c>
      <c r="G94" s="72">
        <f>D94*E94/12</f>
        <v>874.10026189084329</v>
      </c>
      <c r="H94" s="72">
        <f t="shared" si="14"/>
        <v>474.69603286565143</v>
      </c>
      <c r="I94" s="72">
        <f>D94-H94</f>
        <v>232618.7071380259</v>
      </c>
      <c r="K94" s="72">
        <f t="shared" si="26"/>
        <v>382588.1654871045</v>
      </c>
      <c r="L94" s="83">
        <f t="shared" si="15"/>
        <v>0.60801333685233017</v>
      </c>
      <c r="M94" s="72">
        <f t="shared" si="19"/>
        <v>149969.4583490786</v>
      </c>
      <c r="O94" s="98">
        <f t="shared" si="27"/>
        <v>0</v>
      </c>
      <c r="P94" s="100">
        <f t="shared" si="16"/>
        <v>0</v>
      </c>
      <c r="Q94" s="102">
        <f t="shared" si="20"/>
        <v>0</v>
      </c>
      <c r="R94" s="100">
        <f t="shared" si="21"/>
        <v>0</v>
      </c>
      <c r="S94" s="100">
        <f t="shared" si="22"/>
        <v>0</v>
      </c>
      <c r="T94" s="100">
        <f t="shared" si="17"/>
        <v>0</v>
      </c>
      <c r="U94" s="100">
        <f t="shared" si="23"/>
        <v>0</v>
      </c>
    </row>
    <row r="95" spans="2:21" s="1" customFormat="1" ht="16.5">
      <c r="B95" s="67">
        <v>278</v>
      </c>
      <c r="C95" s="70">
        <f t="shared" si="24"/>
        <v>48366</v>
      </c>
      <c r="D95" s="72">
        <f t="shared" si="25"/>
        <v>232618.7071380259</v>
      </c>
      <c r="E95" s="75">
        <f t="shared" si="18"/>
        <v>4.4999999999999998E-2</v>
      </c>
      <c r="F95" s="72">
        <f xml:space="preserve"> -PMT(E95/12,B95,D95)</f>
        <v>1348.7962947564945</v>
      </c>
      <c r="G95" s="72">
        <f>D95*E95/12</f>
        <v>872.32015176759705</v>
      </c>
      <c r="H95" s="72">
        <f t="shared" si="14"/>
        <v>476.47614298889744</v>
      </c>
      <c r="I95" s="72">
        <f>D95-H95</f>
        <v>232142.23099503701</v>
      </c>
      <c r="K95" s="72">
        <f t="shared" si="26"/>
        <v>382588.1654871045</v>
      </c>
      <c r="L95" s="83">
        <f t="shared" si="15"/>
        <v>0.60676793465233725</v>
      </c>
      <c r="M95" s="72">
        <f t="shared" si="19"/>
        <v>150445.93449206749</v>
      </c>
      <c r="O95" s="98">
        <f t="shared" si="27"/>
        <v>0</v>
      </c>
      <c r="P95" s="100">
        <f t="shared" si="16"/>
        <v>0</v>
      </c>
      <c r="Q95" s="102">
        <f t="shared" si="20"/>
        <v>0</v>
      </c>
      <c r="R95" s="100">
        <f t="shared" si="21"/>
        <v>0</v>
      </c>
      <c r="S95" s="100">
        <f t="shared" si="22"/>
        <v>0</v>
      </c>
      <c r="T95" s="100">
        <f t="shared" si="17"/>
        <v>0</v>
      </c>
      <c r="U95" s="100">
        <f t="shared" si="23"/>
        <v>0</v>
      </c>
    </row>
    <row r="96" spans="2:21" s="1" customFormat="1" ht="16.5">
      <c r="B96" s="67">
        <v>277</v>
      </c>
      <c r="C96" s="70">
        <f t="shared" si="24"/>
        <v>48396</v>
      </c>
      <c r="D96" s="72">
        <f t="shared" si="25"/>
        <v>232142.23099503701</v>
      </c>
      <c r="E96" s="75">
        <f t="shared" si="18"/>
        <v>4.4999999999999998E-2</v>
      </c>
      <c r="F96" s="72">
        <f xml:space="preserve"> -PMT(E96/12,B96,D96)</f>
        <v>1348.7962947564949</v>
      </c>
      <c r="G96" s="72">
        <f>D96*E96/12</f>
        <v>870.53336623138875</v>
      </c>
      <c r="H96" s="72">
        <f t="shared" si="14"/>
        <v>478.26292852510619</v>
      </c>
      <c r="I96" s="72">
        <f>D96-H96</f>
        <v>231663.96806651191</v>
      </c>
      <c r="K96" s="72">
        <f t="shared" si="26"/>
        <v>382588.1654871045</v>
      </c>
      <c r="L96" s="83">
        <f t="shared" si="15"/>
        <v>0.60551786219409431</v>
      </c>
      <c r="M96" s="72">
        <f t="shared" si="19"/>
        <v>150924.19742059259</v>
      </c>
      <c r="O96" s="98">
        <f t="shared" si="27"/>
        <v>0</v>
      </c>
      <c r="P96" s="100">
        <f t="shared" si="16"/>
        <v>0</v>
      </c>
      <c r="Q96" s="102">
        <f t="shared" si="20"/>
        <v>0</v>
      </c>
      <c r="R96" s="100">
        <f t="shared" si="21"/>
        <v>0</v>
      </c>
      <c r="S96" s="100">
        <f t="shared" si="22"/>
        <v>0</v>
      </c>
      <c r="T96" s="100">
        <f t="shared" si="17"/>
        <v>0</v>
      </c>
      <c r="U96" s="100">
        <f t="shared" si="23"/>
        <v>0</v>
      </c>
    </row>
    <row r="97" spans="2:21" s="1" customFormat="1" ht="16.5">
      <c r="B97" s="67">
        <v>276</v>
      </c>
      <c r="C97" s="70">
        <f t="shared" si="24"/>
        <v>48427</v>
      </c>
      <c r="D97" s="72">
        <f t="shared" si="25"/>
        <v>231663.96806651191</v>
      </c>
      <c r="E97" s="75">
        <f t="shared" si="18"/>
        <v>4.4999999999999998E-2</v>
      </c>
      <c r="F97" s="72">
        <f xml:space="preserve"> -PMT(E97/12,B97,D97)</f>
        <v>1348.7962947564947</v>
      </c>
      <c r="G97" s="72">
        <f>D97*E97/12</f>
        <v>868.73988024941957</v>
      </c>
      <c r="H97" s="72">
        <f t="shared" si="14"/>
        <v>480.05641450707515</v>
      </c>
      <c r="I97" s="72">
        <f>D97-H97</f>
        <v>231183.91165200484</v>
      </c>
      <c r="K97" s="72">
        <f t="shared" si="26"/>
        <v>386414.04714197555</v>
      </c>
      <c r="L97" s="83">
        <f t="shared" si="15"/>
        <v>0.59828029897438917</v>
      </c>
      <c r="M97" s="72">
        <f t="shared" si="19"/>
        <v>155230.13548997071</v>
      </c>
      <c r="O97" s="98">
        <f t="shared" si="27"/>
        <v>0</v>
      </c>
      <c r="P97" s="100">
        <f t="shared" si="16"/>
        <v>0</v>
      </c>
      <c r="Q97" s="102">
        <f t="shared" si="20"/>
        <v>0</v>
      </c>
      <c r="R97" s="100">
        <f t="shared" si="21"/>
        <v>0</v>
      </c>
      <c r="S97" s="100">
        <f t="shared" si="22"/>
        <v>0</v>
      </c>
      <c r="T97" s="100">
        <f t="shared" si="17"/>
        <v>0</v>
      </c>
      <c r="U97" s="100">
        <f t="shared" si="23"/>
        <v>0</v>
      </c>
    </row>
    <row r="98" spans="2:21" s="1" customFormat="1" ht="16.5">
      <c r="B98" s="67">
        <v>275</v>
      </c>
      <c r="C98" s="70">
        <f t="shared" si="24"/>
        <v>48458</v>
      </c>
      <c r="D98" s="72">
        <f t="shared" si="25"/>
        <v>231183.91165200484</v>
      </c>
      <c r="E98" s="75">
        <f t="shared" si="18"/>
        <v>4.4999999999999998E-2</v>
      </c>
      <c r="F98" s="72">
        <f xml:space="preserve"> -PMT(E98/12,B98,D98)</f>
        <v>1348.7962947564947</v>
      </c>
      <c r="G98" s="72">
        <f>D98*E98/12</f>
        <v>866.9396686950181</v>
      </c>
      <c r="H98" s="72">
        <f t="shared" si="14"/>
        <v>481.85662606147662</v>
      </c>
      <c r="I98" s="72">
        <f>D98-H98</f>
        <v>230702.05502594335</v>
      </c>
      <c r="K98" s="72">
        <f t="shared" si="26"/>
        <v>386414.04714197555</v>
      </c>
      <c r="L98" s="83">
        <f t="shared" si="15"/>
        <v>0.5970333033498112</v>
      </c>
      <c r="M98" s="72">
        <f t="shared" si="19"/>
        <v>155711.9921160322</v>
      </c>
      <c r="O98" s="98">
        <f t="shared" si="27"/>
        <v>0</v>
      </c>
      <c r="P98" s="100">
        <f t="shared" si="16"/>
        <v>0</v>
      </c>
      <c r="Q98" s="102">
        <f t="shared" si="20"/>
        <v>0</v>
      </c>
      <c r="R98" s="100">
        <f t="shared" si="21"/>
        <v>0</v>
      </c>
      <c r="S98" s="100">
        <f t="shared" si="22"/>
        <v>0</v>
      </c>
      <c r="T98" s="100">
        <f t="shared" si="17"/>
        <v>0</v>
      </c>
      <c r="U98" s="100">
        <f t="shared" si="23"/>
        <v>0</v>
      </c>
    </row>
    <row r="99" spans="2:21" s="1" customFormat="1" ht="16.5">
      <c r="B99" s="67">
        <v>274</v>
      </c>
      <c r="C99" s="70">
        <f t="shared" si="24"/>
        <v>48488</v>
      </c>
      <c r="D99" s="72">
        <f t="shared" si="25"/>
        <v>230702.05502594335</v>
      </c>
      <c r="E99" s="75">
        <f t="shared" si="18"/>
        <v>4.4999999999999998E-2</v>
      </c>
      <c r="F99" s="72">
        <f xml:space="preserve"> -PMT(E99/12,B99,D99)</f>
        <v>1348.7962947564949</v>
      </c>
      <c r="G99" s="72">
        <f>D99*E99/12</f>
        <v>865.13270634728758</v>
      </c>
      <c r="H99" s="72">
        <f t="shared" si="14"/>
        <v>483.66358840920736</v>
      </c>
      <c r="I99" s="72">
        <f>D99-H99</f>
        <v>230218.39143753416</v>
      </c>
      <c r="K99" s="72">
        <f t="shared" si="26"/>
        <v>386414.04714197555</v>
      </c>
      <c r="L99" s="83">
        <f t="shared" si="15"/>
        <v>0.59578163149164121</v>
      </c>
      <c r="M99" s="72">
        <f t="shared" si="19"/>
        <v>156195.65570444139</v>
      </c>
      <c r="O99" s="98">
        <f t="shared" si="27"/>
        <v>0</v>
      </c>
      <c r="P99" s="100">
        <f t="shared" si="16"/>
        <v>0</v>
      </c>
      <c r="Q99" s="102">
        <f t="shared" si="20"/>
        <v>0</v>
      </c>
      <c r="R99" s="100">
        <f t="shared" si="21"/>
        <v>0</v>
      </c>
      <c r="S99" s="100">
        <f t="shared" si="22"/>
        <v>0</v>
      </c>
      <c r="T99" s="100">
        <f t="shared" si="17"/>
        <v>0</v>
      </c>
      <c r="U99" s="100">
        <f t="shared" si="23"/>
        <v>0</v>
      </c>
    </row>
    <row r="100" spans="2:21" s="1" customFormat="1" ht="16.5">
      <c r="B100" s="67">
        <v>273</v>
      </c>
      <c r="C100" s="70">
        <f t="shared" si="24"/>
        <v>48519</v>
      </c>
      <c r="D100" s="72">
        <f t="shared" si="25"/>
        <v>230218.39143753416</v>
      </c>
      <c r="E100" s="75">
        <f t="shared" si="18"/>
        <v>4.4999999999999998E-2</v>
      </c>
      <c r="F100" s="72">
        <f xml:space="preserve"> -PMT(E100/12,B100,D100)</f>
        <v>1348.7962947564947</v>
      </c>
      <c r="G100" s="72">
        <f>D100*E100/12</f>
        <v>863.31896789075302</v>
      </c>
      <c r="H100" s="72">
        <f t="shared" si="14"/>
        <v>485.4773268657417</v>
      </c>
      <c r="I100" s="72">
        <f>D100-H100</f>
        <v>229732.91411066841</v>
      </c>
      <c r="K100" s="72">
        <f t="shared" si="26"/>
        <v>386414.04714197555</v>
      </c>
      <c r="L100" s="83">
        <f t="shared" si="15"/>
        <v>0.59452526586400301</v>
      </c>
      <c r="M100" s="72">
        <f t="shared" si="19"/>
        <v>156681.13303130714</v>
      </c>
      <c r="O100" s="98">
        <f t="shared" si="27"/>
        <v>0</v>
      </c>
      <c r="P100" s="100">
        <f t="shared" si="16"/>
        <v>0</v>
      </c>
      <c r="Q100" s="102">
        <f t="shared" si="20"/>
        <v>0</v>
      </c>
      <c r="R100" s="100">
        <f t="shared" si="21"/>
        <v>0</v>
      </c>
      <c r="S100" s="100">
        <f t="shared" si="22"/>
        <v>0</v>
      </c>
      <c r="T100" s="100">
        <f t="shared" si="17"/>
        <v>0</v>
      </c>
      <c r="U100" s="100">
        <f t="shared" si="23"/>
        <v>0</v>
      </c>
    </row>
    <row r="101" spans="2:21" s="1" customFormat="1" ht="16.5">
      <c r="B101" s="67">
        <v>272</v>
      </c>
      <c r="C101" s="70">
        <f t="shared" si="24"/>
        <v>48549</v>
      </c>
      <c r="D101" s="72">
        <f t="shared" si="25"/>
        <v>229732.91411066841</v>
      </c>
      <c r="E101" s="75">
        <f t="shared" si="18"/>
        <v>4.4999999999999998E-2</v>
      </c>
      <c r="F101" s="72">
        <f xml:space="preserve"> -PMT(E101/12,B101,D101)</f>
        <v>1348.7962947564947</v>
      </c>
      <c r="G101" s="72">
        <f>D101*E101/12</f>
        <v>861.49842791500657</v>
      </c>
      <c r="H101" s="72">
        <f t="shared" si="14"/>
        <v>487.29786684148814</v>
      </c>
      <c r="I101" s="72">
        <f>D101-H101</f>
        <v>229245.61624382692</v>
      </c>
      <c r="K101" s="72">
        <f t="shared" si="26"/>
        <v>386414.04714197555</v>
      </c>
      <c r="L101" s="83">
        <f t="shared" si="15"/>
        <v>0.59326418886526122</v>
      </c>
      <c r="M101" s="72">
        <f t="shared" si="19"/>
        <v>157168.43089814862</v>
      </c>
      <c r="O101" s="98">
        <f t="shared" si="27"/>
        <v>0</v>
      </c>
      <c r="P101" s="100">
        <f t="shared" si="16"/>
        <v>0</v>
      </c>
      <c r="Q101" s="102">
        <f t="shared" si="20"/>
        <v>0</v>
      </c>
      <c r="R101" s="100">
        <f t="shared" si="21"/>
        <v>0</v>
      </c>
      <c r="S101" s="100">
        <f t="shared" si="22"/>
        <v>0</v>
      </c>
      <c r="T101" s="100">
        <f t="shared" si="17"/>
        <v>0</v>
      </c>
      <c r="U101" s="100">
        <f t="shared" si="23"/>
        <v>0</v>
      </c>
    </row>
    <row r="102" spans="2:21" s="1" customFormat="1" ht="16.5">
      <c r="B102" s="67">
        <v>271</v>
      </c>
      <c r="C102" s="70">
        <f t="shared" si="24"/>
        <v>48580</v>
      </c>
      <c r="D102" s="72">
        <f t="shared" si="25"/>
        <v>229245.61624382692</v>
      </c>
      <c r="E102" s="75">
        <f t="shared" si="18"/>
        <v>4.4999999999999998E-2</v>
      </c>
      <c r="F102" s="72">
        <f xml:space="preserve"> -PMT(E102/12,B102,D102)</f>
        <v>1348.7962947564949</v>
      </c>
      <c r="G102" s="72">
        <f>D102*E102/12</f>
        <v>859.67106091435096</v>
      </c>
      <c r="H102" s="72">
        <f t="shared" si="14"/>
        <v>489.12523384214398</v>
      </c>
      <c r="I102" s="72">
        <f>D102-H102</f>
        <v>228756.49100998478</v>
      </c>
      <c r="K102" s="72">
        <f t="shared" si="26"/>
        <v>386414.04714197555</v>
      </c>
      <c r="L102" s="83">
        <f t="shared" si="15"/>
        <v>0.59199838282777406</v>
      </c>
      <c r="M102" s="72">
        <f t="shared" si="19"/>
        <v>157657.55613199077</v>
      </c>
      <c r="O102" s="98">
        <f t="shared" si="27"/>
        <v>0</v>
      </c>
      <c r="P102" s="100">
        <f t="shared" si="16"/>
        <v>0</v>
      </c>
      <c r="Q102" s="102">
        <f t="shared" si="20"/>
        <v>0</v>
      </c>
      <c r="R102" s="100">
        <f t="shared" si="21"/>
        <v>0</v>
      </c>
      <c r="S102" s="100">
        <f t="shared" si="22"/>
        <v>0</v>
      </c>
      <c r="T102" s="100">
        <f t="shared" si="17"/>
        <v>0</v>
      </c>
      <c r="U102" s="100">
        <f t="shared" si="23"/>
        <v>0</v>
      </c>
    </row>
    <row r="103" spans="2:21" s="1" customFormat="1" ht="16.5">
      <c r="B103" s="67">
        <v>270</v>
      </c>
      <c r="C103" s="70">
        <f t="shared" si="24"/>
        <v>48611</v>
      </c>
      <c r="D103" s="72">
        <f t="shared" si="25"/>
        <v>228756.49100998478</v>
      </c>
      <c r="E103" s="75">
        <f t="shared" si="18"/>
        <v>4.4999999999999998E-2</v>
      </c>
      <c r="F103" s="72">
        <f xml:space="preserve"> -PMT(E103/12,B103,D103)</f>
        <v>1348.7962947564947</v>
      </c>
      <c r="G103" s="72">
        <f>D103*E103/12</f>
        <v>857.83684128744289</v>
      </c>
      <c r="H103" s="72">
        <f t="shared" si="14"/>
        <v>490.95945346905182</v>
      </c>
      <c r="I103" s="72">
        <f>D103-H103</f>
        <v>228265.53155651572</v>
      </c>
      <c r="K103" s="72">
        <f t="shared" si="26"/>
        <v>386414.04714197555</v>
      </c>
      <c r="L103" s="83">
        <f t="shared" si="15"/>
        <v>0.59072783001764639</v>
      </c>
      <c r="M103" s="72">
        <f t="shared" si="19"/>
        <v>158148.51558545983</v>
      </c>
      <c r="O103" s="98">
        <f t="shared" si="27"/>
        <v>0</v>
      </c>
      <c r="P103" s="100">
        <f t="shared" si="16"/>
        <v>0</v>
      </c>
      <c r="Q103" s="102">
        <f t="shared" si="20"/>
        <v>0</v>
      </c>
      <c r="R103" s="100">
        <f t="shared" si="21"/>
        <v>0</v>
      </c>
      <c r="S103" s="100">
        <f t="shared" si="22"/>
        <v>0</v>
      </c>
      <c r="T103" s="100">
        <f t="shared" si="17"/>
        <v>0</v>
      </c>
      <c r="U103" s="100">
        <f t="shared" si="23"/>
        <v>0</v>
      </c>
    </row>
    <row r="104" spans="2:21" s="1" customFormat="1" ht="16.5">
      <c r="B104" s="67">
        <v>269</v>
      </c>
      <c r="C104" s="70">
        <f t="shared" si="24"/>
        <v>48639</v>
      </c>
      <c r="D104" s="72">
        <f t="shared" si="25"/>
        <v>228265.53155651572</v>
      </c>
      <c r="E104" s="75">
        <f t="shared" si="18"/>
        <v>4.4999999999999998E-2</v>
      </c>
      <c r="F104" s="72">
        <f xml:space="preserve"> -PMT(E104/12,B104,D104)</f>
        <v>1348.7962947564947</v>
      </c>
      <c r="G104" s="72">
        <f>D104*E104/12</f>
        <v>855.99574333693397</v>
      </c>
      <c r="H104" s="72">
        <f t="shared" si="14"/>
        <v>492.80055141956075</v>
      </c>
      <c r="I104" s="72">
        <f>D104-H104</f>
        <v>227772.73100509617</v>
      </c>
      <c r="K104" s="72">
        <f t="shared" si="26"/>
        <v>386414.04714197555</v>
      </c>
      <c r="L104" s="83">
        <f t="shared" si="15"/>
        <v>0.58945251263448073</v>
      </c>
      <c r="M104" s="72">
        <f t="shared" si="19"/>
        <v>158641.31613687938</v>
      </c>
      <c r="O104" s="98">
        <f t="shared" si="27"/>
        <v>0</v>
      </c>
      <c r="P104" s="100">
        <f t="shared" si="16"/>
        <v>0</v>
      </c>
      <c r="Q104" s="102">
        <f t="shared" si="20"/>
        <v>0</v>
      </c>
      <c r="R104" s="100">
        <f t="shared" si="21"/>
        <v>0</v>
      </c>
      <c r="S104" s="100">
        <f t="shared" si="22"/>
        <v>0</v>
      </c>
      <c r="T104" s="100">
        <f t="shared" si="17"/>
        <v>0</v>
      </c>
      <c r="U104" s="100">
        <f t="shared" si="23"/>
        <v>0</v>
      </c>
    </row>
    <row r="105" spans="2:21" s="1" customFormat="1" ht="16.5">
      <c r="B105" s="67">
        <v>268</v>
      </c>
      <c r="C105" s="70">
        <f t="shared" si="24"/>
        <v>48670</v>
      </c>
      <c r="D105" s="72">
        <f t="shared" si="25"/>
        <v>227772.73100509617</v>
      </c>
      <c r="E105" s="75">
        <f t="shared" si="18"/>
        <v>4.4999999999999998E-2</v>
      </c>
      <c r="F105" s="72">
        <f xml:space="preserve"> -PMT(E105/12,B105,D105)</f>
        <v>1348.7962947564949</v>
      </c>
      <c r="G105" s="72">
        <f>D105*E105/12</f>
        <v>854.14774126911061</v>
      </c>
      <c r="H105" s="72">
        <f t="shared" si="14"/>
        <v>494.64855348738433</v>
      </c>
      <c r="I105" s="72">
        <f>D105-H105</f>
        <v>227278.08245160879</v>
      </c>
      <c r="K105" s="72">
        <f t="shared" si="26"/>
        <v>386414.04714197555</v>
      </c>
      <c r="L105" s="83">
        <f t="shared" si="15"/>
        <v>0.5881724128111282</v>
      </c>
      <c r="M105" s="72">
        <f t="shared" si="19"/>
        <v>159135.96469036676</v>
      </c>
      <c r="O105" s="98">
        <f t="shared" si="27"/>
        <v>0</v>
      </c>
      <c r="P105" s="100">
        <f t="shared" si="16"/>
        <v>0</v>
      </c>
      <c r="Q105" s="102">
        <f t="shared" si="20"/>
        <v>0</v>
      </c>
      <c r="R105" s="100">
        <f t="shared" si="21"/>
        <v>0</v>
      </c>
      <c r="S105" s="100">
        <f t="shared" si="22"/>
        <v>0</v>
      </c>
      <c r="T105" s="100">
        <f t="shared" si="17"/>
        <v>0</v>
      </c>
      <c r="U105" s="100">
        <f t="shared" si="23"/>
        <v>0</v>
      </c>
    </row>
    <row r="106" spans="2:21" s="1" customFormat="1" ht="16.5">
      <c r="B106" s="67">
        <v>267</v>
      </c>
      <c r="C106" s="70">
        <f t="shared" si="24"/>
        <v>48700</v>
      </c>
      <c r="D106" s="72">
        <f t="shared" si="25"/>
        <v>227278.08245160879</v>
      </c>
      <c r="E106" s="75">
        <f t="shared" si="18"/>
        <v>4.4999999999999998E-2</v>
      </c>
      <c r="F106" s="72">
        <f xml:space="preserve"> -PMT(E106/12,B106,D106)</f>
        <v>1348.7962947564949</v>
      </c>
      <c r="G106" s="72">
        <f>D106*E106/12</f>
        <v>852.29280919353289</v>
      </c>
      <c r="H106" s="72">
        <f t="shared" si="14"/>
        <v>496.50348556296206</v>
      </c>
      <c r="I106" s="72">
        <f>D106-H106</f>
        <v>226781.57896604584</v>
      </c>
      <c r="K106" s="72">
        <f t="shared" si="26"/>
        <v>386414.04714197555</v>
      </c>
      <c r="L106" s="83">
        <f t="shared" si="15"/>
        <v>0.58688751261343808</v>
      </c>
      <c r="M106" s="72">
        <f t="shared" si="19"/>
        <v>159632.46817592971</v>
      </c>
      <c r="O106" s="98">
        <f t="shared" si="27"/>
        <v>0</v>
      </c>
      <c r="P106" s="100">
        <f t="shared" si="16"/>
        <v>0</v>
      </c>
      <c r="Q106" s="102">
        <f t="shared" si="20"/>
        <v>0</v>
      </c>
      <c r="R106" s="100">
        <f t="shared" si="21"/>
        <v>0</v>
      </c>
      <c r="S106" s="100">
        <f t="shared" si="22"/>
        <v>0</v>
      </c>
      <c r="T106" s="100">
        <f t="shared" si="17"/>
        <v>0</v>
      </c>
      <c r="U106" s="100">
        <f t="shared" si="23"/>
        <v>0</v>
      </c>
    </row>
    <row r="107" spans="2:21" s="1" customFormat="1" ht="16.5">
      <c r="B107" s="67">
        <v>266</v>
      </c>
      <c r="C107" s="70">
        <f t="shared" si="24"/>
        <v>48731</v>
      </c>
      <c r="D107" s="72">
        <f t="shared" si="25"/>
        <v>226781.57896604584</v>
      </c>
      <c r="E107" s="75">
        <f t="shared" si="18"/>
        <v>4.4999999999999998E-2</v>
      </c>
      <c r="F107" s="72">
        <f xml:space="preserve"> -PMT(E107/12,B107,D107)</f>
        <v>1348.7962947564949</v>
      </c>
      <c r="G107" s="72">
        <f>D107*E107/12</f>
        <v>850.43092112267186</v>
      </c>
      <c r="H107" s="72">
        <f t="shared" si="14"/>
        <v>498.36537363382308</v>
      </c>
      <c r="I107" s="72">
        <f>D107-H107</f>
        <v>226283.21359241201</v>
      </c>
      <c r="K107" s="72">
        <f t="shared" si="26"/>
        <v>386414.04714197555</v>
      </c>
      <c r="L107" s="83">
        <f t="shared" si="15"/>
        <v>0.58559779404000667</v>
      </c>
      <c r="M107" s="72">
        <f t="shared" si="19"/>
        <v>160130.83354956354</v>
      </c>
      <c r="O107" s="98">
        <f t="shared" si="27"/>
        <v>0</v>
      </c>
      <c r="P107" s="100">
        <f t="shared" si="16"/>
        <v>0</v>
      </c>
      <c r="Q107" s="102">
        <f t="shared" si="20"/>
        <v>0</v>
      </c>
      <c r="R107" s="100">
        <f t="shared" si="21"/>
        <v>0</v>
      </c>
      <c r="S107" s="100">
        <f t="shared" si="22"/>
        <v>0</v>
      </c>
      <c r="T107" s="100">
        <f t="shared" si="17"/>
        <v>0</v>
      </c>
      <c r="U107" s="100">
        <f t="shared" si="23"/>
        <v>0</v>
      </c>
    </row>
    <row r="108" spans="2:21" s="1" customFormat="1" ht="16.5">
      <c r="B108" s="67">
        <v>265</v>
      </c>
      <c r="C108" s="70">
        <f t="shared" si="24"/>
        <v>48761</v>
      </c>
      <c r="D108" s="72">
        <f t="shared" si="25"/>
        <v>226283.21359241201</v>
      </c>
      <c r="E108" s="75">
        <f t="shared" si="18"/>
        <v>4.4999999999999998E-2</v>
      </c>
      <c r="F108" s="72">
        <f xml:space="preserve"> -PMT(E108/12,B108,D108)</f>
        <v>1348.7962947564947</v>
      </c>
      <c r="G108" s="72">
        <f>D108*E108/12</f>
        <v>848.56205097154498</v>
      </c>
      <c r="H108" s="72">
        <f t="shared" si="14"/>
        <v>500.23424378494974</v>
      </c>
      <c r="I108" s="72">
        <f>D108-H108</f>
        <v>225782.97934862706</v>
      </c>
      <c r="K108" s="72">
        <f t="shared" si="26"/>
        <v>386414.04714197555</v>
      </c>
      <c r="L108" s="83">
        <f t="shared" si="15"/>
        <v>0.58430323902192483</v>
      </c>
      <c r="M108" s="72">
        <f t="shared" si="19"/>
        <v>160631.06779334848</v>
      </c>
      <c r="O108" s="98">
        <f t="shared" si="27"/>
        <v>0</v>
      </c>
      <c r="P108" s="100">
        <f t="shared" si="16"/>
        <v>0</v>
      </c>
      <c r="Q108" s="102">
        <f t="shared" si="20"/>
        <v>0</v>
      </c>
      <c r="R108" s="100">
        <f t="shared" si="21"/>
        <v>0</v>
      </c>
      <c r="S108" s="100">
        <f t="shared" si="22"/>
        <v>0</v>
      </c>
      <c r="T108" s="100">
        <f t="shared" si="17"/>
        <v>0</v>
      </c>
      <c r="U108" s="100">
        <f t="shared" si="23"/>
        <v>0</v>
      </c>
    </row>
    <row r="109" spans="2:21" s="1" customFormat="1" ht="16.5">
      <c r="B109" s="67">
        <v>264</v>
      </c>
      <c r="C109" s="70">
        <f t="shared" si="24"/>
        <v>48792</v>
      </c>
      <c r="D109" s="72">
        <f t="shared" si="25"/>
        <v>225782.97934862706</v>
      </c>
      <c r="E109" s="75">
        <f t="shared" si="18"/>
        <v>4.4999999999999998E-2</v>
      </c>
      <c r="F109" s="72">
        <f xml:space="preserve"> -PMT(E109/12,B109,D109)</f>
        <v>1348.7962947564949</v>
      </c>
      <c r="G109" s="72">
        <f>D109*E109/12</f>
        <v>846.68617255735137</v>
      </c>
      <c r="H109" s="72">
        <f t="shared" si="14"/>
        <v>502.11012219914358</v>
      </c>
      <c r="I109" s="72">
        <f>D109-H109</f>
        <v>225280.86922642792</v>
      </c>
      <c r="K109" s="72">
        <f t="shared" si="26"/>
        <v>390278.18761339533</v>
      </c>
      <c r="L109" s="83">
        <f t="shared" si="15"/>
        <v>0.57723151427972785</v>
      </c>
      <c r="M109" s="72">
        <f t="shared" si="19"/>
        <v>164997.31838696741</v>
      </c>
      <c r="O109" s="98">
        <f t="shared" si="27"/>
        <v>0</v>
      </c>
      <c r="P109" s="100">
        <f t="shared" si="16"/>
        <v>0</v>
      </c>
      <c r="Q109" s="102">
        <f t="shared" si="20"/>
        <v>0</v>
      </c>
      <c r="R109" s="100">
        <f t="shared" si="21"/>
        <v>0</v>
      </c>
      <c r="S109" s="100">
        <f t="shared" si="22"/>
        <v>0</v>
      </c>
      <c r="T109" s="100">
        <f t="shared" si="17"/>
        <v>0</v>
      </c>
      <c r="U109" s="100">
        <f t="shared" si="23"/>
        <v>0</v>
      </c>
    </row>
    <row r="110" spans="2:21" s="1" customFormat="1" ht="16.5">
      <c r="B110" s="67">
        <v>263</v>
      </c>
      <c r="C110" s="70">
        <f t="shared" si="24"/>
        <v>48823</v>
      </c>
      <c r="D110" s="72">
        <f t="shared" si="25"/>
        <v>225280.86922642792</v>
      </c>
      <c r="E110" s="75">
        <f t="shared" si="18"/>
        <v>4.4999999999999998E-2</v>
      </c>
      <c r="F110" s="72">
        <f xml:space="preserve"> -PMT(E110/12,B110,D110)</f>
        <v>1348.7962947564949</v>
      </c>
      <c r="G110" s="72">
        <f>D110*E110/12</f>
        <v>844.80325959910476</v>
      </c>
      <c r="H110" s="72">
        <f t="shared" si="14"/>
        <v>503.99303515739018</v>
      </c>
      <c r="I110" s="72">
        <f>D110-H110</f>
        <v>224776.87619127054</v>
      </c>
      <c r="K110" s="72">
        <f t="shared" si="26"/>
        <v>390278.18761339533</v>
      </c>
      <c r="L110" s="83">
        <f t="shared" si="15"/>
        <v>0.57594014558131468</v>
      </c>
      <c r="M110" s="72">
        <f t="shared" si="19"/>
        <v>165501.3114221248</v>
      </c>
      <c r="O110" s="98">
        <f t="shared" si="27"/>
        <v>0</v>
      </c>
      <c r="P110" s="100">
        <f t="shared" si="16"/>
        <v>0</v>
      </c>
      <c r="Q110" s="102">
        <f t="shared" si="20"/>
        <v>0</v>
      </c>
      <c r="R110" s="100">
        <f t="shared" si="21"/>
        <v>0</v>
      </c>
      <c r="S110" s="100">
        <f t="shared" si="22"/>
        <v>0</v>
      </c>
      <c r="T110" s="100">
        <f t="shared" si="17"/>
        <v>0</v>
      </c>
      <c r="U110" s="100">
        <f t="shared" si="23"/>
        <v>0</v>
      </c>
    </row>
    <row r="111" spans="2:21" s="1" customFormat="1" ht="16.5">
      <c r="B111" s="67">
        <v>262</v>
      </c>
      <c r="C111" s="70">
        <f t="shared" si="24"/>
        <v>48853</v>
      </c>
      <c r="D111" s="72">
        <f t="shared" si="25"/>
        <v>224776.87619127054</v>
      </c>
      <c r="E111" s="75">
        <f t="shared" si="18"/>
        <v>4.4999999999999998E-2</v>
      </c>
      <c r="F111" s="72">
        <f xml:space="preserve"> -PMT(E111/12,B111,D111)</f>
        <v>1348.7962947564949</v>
      </c>
      <c r="G111" s="72">
        <f>D111*E111/12</f>
        <v>842.91328571726444</v>
      </c>
      <c r="H111" s="72">
        <f t="shared" si="14"/>
        <v>505.8830090392305</v>
      </c>
      <c r="I111" s="72">
        <f>D111-H111</f>
        <v>224270.99318223129</v>
      </c>
      <c r="K111" s="72">
        <f t="shared" si="26"/>
        <v>390278.18761339533</v>
      </c>
      <c r="L111" s="83">
        <f t="shared" si="15"/>
        <v>0.57464393425028226</v>
      </c>
      <c r="M111" s="72">
        <f t="shared" si="19"/>
        <v>166007.19443116404</v>
      </c>
      <c r="O111" s="98">
        <f t="shared" si="27"/>
        <v>0</v>
      </c>
      <c r="P111" s="100">
        <f t="shared" si="16"/>
        <v>0</v>
      </c>
      <c r="Q111" s="102">
        <f t="shared" si="20"/>
        <v>0</v>
      </c>
      <c r="R111" s="100">
        <f t="shared" si="21"/>
        <v>0</v>
      </c>
      <c r="S111" s="100">
        <f t="shared" si="22"/>
        <v>0</v>
      </c>
      <c r="T111" s="100">
        <f t="shared" si="17"/>
        <v>0</v>
      </c>
      <c r="U111" s="100">
        <f t="shared" si="23"/>
        <v>0</v>
      </c>
    </row>
    <row r="112" spans="2:21" s="1" customFormat="1" ht="16.5">
      <c r="B112" s="67">
        <v>261</v>
      </c>
      <c r="C112" s="70">
        <f t="shared" si="24"/>
        <v>48884</v>
      </c>
      <c r="D112" s="72">
        <f t="shared" si="25"/>
        <v>224270.99318223129</v>
      </c>
      <c r="E112" s="75">
        <f t="shared" si="18"/>
        <v>4.4999999999999998E-2</v>
      </c>
      <c r="F112" s="72">
        <f xml:space="preserve"> -PMT(E112/12,B112,D112)</f>
        <v>1348.7962947564949</v>
      </c>
      <c r="G112" s="72">
        <f>D112*E112/12</f>
        <v>841.01622443336737</v>
      </c>
      <c r="H112" s="72">
        <f t="shared" si="14"/>
        <v>507.78007032312757</v>
      </c>
      <c r="I112" s="72">
        <f>D112-H112</f>
        <v>223763.21311190818</v>
      </c>
      <c r="K112" s="72">
        <f t="shared" si="26"/>
        <v>390278.18761339533</v>
      </c>
      <c r="L112" s="83">
        <f t="shared" si="15"/>
        <v>0.57334286212675867</v>
      </c>
      <c r="M112" s="72">
        <f t="shared" si="19"/>
        <v>166514.97450148716</v>
      </c>
      <c r="O112" s="98">
        <f t="shared" si="27"/>
        <v>0</v>
      </c>
      <c r="P112" s="100">
        <f t="shared" si="16"/>
        <v>0</v>
      </c>
      <c r="Q112" s="102">
        <f t="shared" si="20"/>
        <v>0</v>
      </c>
      <c r="R112" s="100">
        <f t="shared" si="21"/>
        <v>0</v>
      </c>
      <c r="S112" s="100">
        <f t="shared" si="22"/>
        <v>0</v>
      </c>
      <c r="T112" s="100">
        <f t="shared" si="17"/>
        <v>0</v>
      </c>
      <c r="U112" s="100">
        <f t="shared" si="23"/>
        <v>0</v>
      </c>
    </row>
    <row r="113" spans="2:21" s="1" customFormat="1" ht="16.5">
      <c r="B113" s="67">
        <v>260</v>
      </c>
      <c r="C113" s="70">
        <f t="shared" si="24"/>
        <v>48914</v>
      </c>
      <c r="D113" s="72">
        <f t="shared" si="25"/>
        <v>223763.21311190818</v>
      </c>
      <c r="E113" s="75">
        <f t="shared" si="18"/>
        <v>4.4999999999999998E-2</v>
      </c>
      <c r="F113" s="72">
        <f xml:space="preserve"> -PMT(E113/12,B113,D113)</f>
        <v>1348.7962947564952</v>
      </c>
      <c r="G113" s="72">
        <f>D113*E113/12</f>
        <v>839.11204916965562</v>
      </c>
      <c r="H113" s="72">
        <f t="shared" si="14"/>
        <v>509.68424558683955</v>
      </c>
      <c r="I113" s="72">
        <f>D113-H113</f>
        <v>223253.52886632134</v>
      </c>
      <c r="K113" s="72">
        <f t="shared" si="26"/>
        <v>390278.18761339533</v>
      </c>
      <c r="L113" s="83">
        <f t="shared" si="15"/>
        <v>0.57203691098277176</v>
      </c>
      <c r="M113" s="72">
        <f t="shared" si="19"/>
        <v>167024.65874707399</v>
      </c>
      <c r="O113" s="98">
        <f t="shared" si="27"/>
        <v>0</v>
      </c>
      <c r="P113" s="100">
        <f t="shared" si="16"/>
        <v>0</v>
      </c>
      <c r="Q113" s="102">
        <f t="shared" si="20"/>
        <v>0</v>
      </c>
      <c r="R113" s="100">
        <f t="shared" si="21"/>
        <v>0</v>
      </c>
      <c r="S113" s="100">
        <f t="shared" si="22"/>
        <v>0</v>
      </c>
      <c r="T113" s="100">
        <f t="shared" si="17"/>
        <v>0</v>
      </c>
      <c r="U113" s="100">
        <f t="shared" si="23"/>
        <v>0</v>
      </c>
    </row>
    <row r="114" spans="2:21" s="1" customFormat="1" ht="16.5">
      <c r="B114" s="67">
        <v>259</v>
      </c>
      <c r="C114" s="70">
        <f t="shared" si="24"/>
        <v>48945</v>
      </c>
      <c r="D114" s="72">
        <f t="shared" si="25"/>
        <v>223253.52886632134</v>
      </c>
      <c r="E114" s="75">
        <f t="shared" si="18"/>
        <v>4.4999999999999998E-2</v>
      </c>
      <c r="F114" s="72">
        <f xml:space="preserve"> -PMT(E114/12,B114,D114)</f>
        <v>1348.7962947564949</v>
      </c>
      <c r="G114" s="72">
        <f>D114*E114/12</f>
        <v>837.20073324870498</v>
      </c>
      <c r="H114" s="72">
        <f t="shared" si="14"/>
        <v>511.59556150778997</v>
      </c>
      <c r="I114" s="72">
        <f>D114-H114</f>
        <v>222741.93330481354</v>
      </c>
      <c r="K114" s="72">
        <f t="shared" si="26"/>
        <v>390278.18761339533</v>
      </c>
      <c r="L114" s="83">
        <f t="shared" si="15"/>
        <v>0.57072606252199498</v>
      </c>
      <c r="M114" s="72">
        <f t="shared" si="19"/>
        <v>167536.25430858179</v>
      </c>
      <c r="O114" s="98">
        <f t="shared" si="27"/>
        <v>0</v>
      </c>
      <c r="P114" s="100">
        <f t="shared" si="16"/>
        <v>0</v>
      </c>
      <c r="Q114" s="102">
        <f t="shared" si="20"/>
        <v>0</v>
      </c>
      <c r="R114" s="100">
        <f t="shared" si="21"/>
        <v>0</v>
      </c>
      <c r="S114" s="100">
        <f t="shared" si="22"/>
        <v>0</v>
      </c>
      <c r="T114" s="100">
        <f t="shared" si="17"/>
        <v>0</v>
      </c>
      <c r="U114" s="100">
        <f t="shared" si="23"/>
        <v>0</v>
      </c>
    </row>
    <row r="115" spans="2:21" s="1" customFormat="1" ht="16.5">
      <c r="B115" s="67">
        <v>258</v>
      </c>
      <c r="C115" s="70">
        <f t="shared" si="24"/>
        <v>48976</v>
      </c>
      <c r="D115" s="72">
        <f t="shared" si="25"/>
        <v>222741.93330481354</v>
      </c>
      <c r="E115" s="75">
        <f t="shared" si="18"/>
        <v>4.4999999999999998E-2</v>
      </c>
      <c r="F115" s="72">
        <f xml:space="preserve"> -PMT(E115/12,B115,D115)</f>
        <v>1348.7962947564949</v>
      </c>
      <c r="G115" s="72">
        <f>D115*E115/12</f>
        <v>835.28224989305079</v>
      </c>
      <c r="H115" s="72">
        <f t="shared" si="14"/>
        <v>513.51404486344416</v>
      </c>
      <c r="I115" s="72">
        <f>D115-H115</f>
        <v>222228.41925995011</v>
      </c>
      <c r="K115" s="72">
        <f t="shared" si="26"/>
        <v>390278.18761339533</v>
      </c>
      <c r="L115" s="83">
        <f t="shared" si="15"/>
        <v>0.5694102983794902</v>
      </c>
      <c r="M115" s="72">
        <f t="shared" si="19"/>
        <v>168049.76835344522</v>
      </c>
      <c r="O115" s="98">
        <f t="shared" si="27"/>
        <v>0</v>
      </c>
      <c r="P115" s="100">
        <f t="shared" si="16"/>
        <v>0</v>
      </c>
      <c r="Q115" s="102">
        <f t="shared" si="20"/>
        <v>0</v>
      </c>
      <c r="R115" s="100">
        <f t="shared" si="21"/>
        <v>0</v>
      </c>
      <c r="S115" s="100">
        <f t="shared" si="22"/>
        <v>0</v>
      </c>
      <c r="T115" s="100">
        <f t="shared" si="17"/>
        <v>0</v>
      </c>
      <c r="U115" s="100">
        <f t="shared" si="23"/>
        <v>0</v>
      </c>
    </row>
    <row r="116" spans="2:21" s="1" customFormat="1" ht="16.5">
      <c r="B116" s="67">
        <v>257</v>
      </c>
      <c r="C116" s="70">
        <f t="shared" si="24"/>
        <v>49004</v>
      </c>
      <c r="D116" s="72">
        <f t="shared" si="25"/>
        <v>222228.41925995011</v>
      </c>
      <c r="E116" s="75">
        <f t="shared" si="18"/>
        <v>4.4999999999999998E-2</v>
      </c>
      <c r="F116" s="72">
        <f xml:space="preserve"> -PMT(E116/12,B116,D116)</f>
        <v>1348.7962947564947</v>
      </c>
      <c r="G116" s="72">
        <f>D116*E116/12</f>
        <v>833.35657222481279</v>
      </c>
      <c r="H116" s="72">
        <f t="shared" si="14"/>
        <v>515.43972253168192</v>
      </c>
      <c r="I116" s="72">
        <f>D116-H116</f>
        <v>221712.97953741843</v>
      </c>
      <c r="K116" s="72">
        <f t="shared" si="26"/>
        <v>390278.18761339533</v>
      </c>
      <c r="L116" s="83">
        <f t="shared" si="15"/>
        <v>0.56808960012145115</v>
      </c>
      <c r="M116" s="72">
        <f t="shared" si="19"/>
        <v>168565.2080759769</v>
      </c>
      <c r="O116" s="98">
        <f t="shared" si="27"/>
        <v>0</v>
      </c>
      <c r="P116" s="100">
        <f t="shared" si="16"/>
        <v>0</v>
      </c>
      <c r="Q116" s="102">
        <f t="shared" si="20"/>
        <v>0</v>
      </c>
      <c r="R116" s="100">
        <f t="shared" si="21"/>
        <v>0</v>
      </c>
      <c r="S116" s="100">
        <f t="shared" si="22"/>
        <v>0</v>
      </c>
      <c r="T116" s="100">
        <f t="shared" si="17"/>
        <v>0</v>
      </c>
      <c r="U116" s="100">
        <f t="shared" si="23"/>
        <v>0</v>
      </c>
    </row>
    <row r="117" spans="2:21" s="1" customFormat="1" ht="16.5">
      <c r="B117" s="67">
        <v>256</v>
      </c>
      <c r="C117" s="70">
        <f t="shared" si="24"/>
        <v>49035</v>
      </c>
      <c r="D117" s="72">
        <f t="shared" si="25"/>
        <v>221712.97953741843</v>
      </c>
      <c r="E117" s="75">
        <f t="shared" si="18"/>
        <v>4.4999999999999998E-2</v>
      </c>
      <c r="F117" s="72">
        <f xml:space="preserve"> -PMT(E117/12,B117,D117)</f>
        <v>1348.7962947564949</v>
      </c>
      <c r="G117" s="72">
        <f>D117*E117/12</f>
        <v>831.42367326531905</v>
      </c>
      <c r="H117" s="72">
        <f t="shared" si="14"/>
        <v>517.37262149117589</v>
      </c>
      <c r="I117" s="72">
        <f>D117-H117</f>
        <v>221195.60691592726</v>
      </c>
      <c r="K117" s="72">
        <f t="shared" si="26"/>
        <v>390278.18761339533</v>
      </c>
      <c r="L117" s="83">
        <f t="shared" si="15"/>
        <v>0.56676394924494433</v>
      </c>
      <c r="M117" s="72">
        <f t="shared" si="19"/>
        <v>169082.58069746807</v>
      </c>
      <c r="O117" s="98">
        <f t="shared" si="27"/>
        <v>0</v>
      </c>
      <c r="P117" s="100">
        <f t="shared" si="16"/>
        <v>0</v>
      </c>
      <c r="Q117" s="102">
        <f t="shared" si="20"/>
        <v>0</v>
      </c>
      <c r="R117" s="100">
        <f t="shared" si="21"/>
        <v>0</v>
      </c>
      <c r="S117" s="100">
        <f t="shared" si="22"/>
        <v>0</v>
      </c>
      <c r="T117" s="100">
        <f t="shared" si="17"/>
        <v>0</v>
      </c>
      <c r="U117" s="100">
        <f t="shared" si="23"/>
        <v>0</v>
      </c>
    </row>
    <row r="118" spans="2:21" s="1" customFormat="1" ht="16.5">
      <c r="B118" s="67">
        <v>255</v>
      </c>
      <c r="C118" s="70">
        <f t="shared" si="24"/>
        <v>49065</v>
      </c>
      <c r="D118" s="72">
        <f t="shared" si="25"/>
        <v>221195.60691592726</v>
      </c>
      <c r="E118" s="75">
        <f t="shared" si="18"/>
        <v>4.4999999999999998E-2</v>
      </c>
      <c r="F118" s="72">
        <f xml:space="preserve"> -PMT(E118/12,B118,D118)</f>
        <v>1348.7962947564949</v>
      </c>
      <c r="G118" s="72">
        <f>D118*E118/12</f>
        <v>829.48352593472725</v>
      </c>
      <c r="H118" s="72">
        <f t="shared" si="14"/>
        <v>519.31276882176769</v>
      </c>
      <c r="I118" s="72">
        <f>D118-H118</f>
        <v>220676.29414710548</v>
      </c>
      <c r="K118" s="72">
        <f t="shared" si="26"/>
        <v>390278.18761339533</v>
      </c>
      <c r="L118" s="83">
        <f t="shared" si="15"/>
        <v>0.5654333271776506</v>
      </c>
      <c r="M118" s="72">
        <f t="shared" si="19"/>
        <v>169601.89346628985</v>
      </c>
      <c r="O118" s="98">
        <f t="shared" si="27"/>
        <v>0</v>
      </c>
      <c r="P118" s="100">
        <f t="shared" si="16"/>
        <v>0</v>
      </c>
      <c r="Q118" s="102">
        <f t="shared" si="20"/>
        <v>0</v>
      </c>
      <c r="R118" s="100">
        <f t="shared" si="21"/>
        <v>0</v>
      </c>
      <c r="S118" s="100">
        <f t="shared" si="22"/>
        <v>0</v>
      </c>
      <c r="T118" s="100">
        <f t="shared" si="17"/>
        <v>0</v>
      </c>
      <c r="U118" s="100">
        <f t="shared" si="23"/>
        <v>0</v>
      </c>
    </row>
    <row r="119" spans="2:21" s="1" customFormat="1" ht="16.5">
      <c r="B119" s="67">
        <v>254</v>
      </c>
      <c r="C119" s="70">
        <f t="shared" si="24"/>
        <v>49096</v>
      </c>
      <c r="D119" s="72">
        <f t="shared" si="25"/>
        <v>220676.29414710548</v>
      </c>
      <c r="E119" s="75">
        <f t="shared" si="18"/>
        <v>4.4999999999999998E-2</v>
      </c>
      <c r="F119" s="72">
        <f xml:space="preserve"> -PMT(E119/12,B119,D119)</f>
        <v>1348.7962947564949</v>
      </c>
      <c r="G119" s="72">
        <f>D119*E119/12</f>
        <v>827.53610305164557</v>
      </c>
      <c r="H119" s="72">
        <f t="shared" si="14"/>
        <v>521.26019170484938</v>
      </c>
      <c r="I119" s="72">
        <f>D119-H119</f>
        <v>220155.03395540064</v>
      </c>
      <c r="K119" s="72">
        <f t="shared" si="26"/>
        <v>390278.18761339533</v>
      </c>
      <c r="L119" s="83">
        <f t="shared" si="15"/>
        <v>0.56409771527760466</v>
      </c>
      <c r="M119" s="72">
        <f t="shared" si="19"/>
        <v>170123.1536579947</v>
      </c>
      <c r="O119" s="98">
        <f t="shared" si="27"/>
        <v>0</v>
      </c>
      <c r="P119" s="100">
        <f t="shared" si="16"/>
        <v>0</v>
      </c>
      <c r="Q119" s="102">
        <f t="shared" si="20"/>
        <v>0</v>
      </c>
      <c r="R119" s="100">
        <f t="shared" si="21"/>
        <v>0</v>
      </c>
      <c r="S119" s="100">
        <f t="shared" si="22"/>
        <v>0</v>
      </c>
      <c r="T119" s="100">
        <f t="shared" si="17"/>
        <v>0</v>
      </c>
      <c r="U119" s="100">
        <f t="shared" si="23"/>
        <v>0</v>
      </c>
    </row>
    <row r="120" spans="2:21" s="1" customFormat="1" ht="16.5">
      <c r="B120" s="67">
        <v>253</v>
      </c>
      <c r="C120" s="70">
        <f t="shared" si="24"/>
        <v>49126</v>
      </c>
      <c r="D120" s="72">
        <f t="shared" si="25"/>
        <v>220155.03395540064</v>
      </c>
      <c r="E120" s="75">
        <f t="shared" si="18"/>
        <v>4.4999999999999998E-2</v>
      </c>
      <c r="F120" s="72">
        <f xml:space="preserve"> -PMT(E120/12,B120,D120)</f>
        <v>1348.7962947564949</v>
      </c>
      <c r="G120" s="72">
        <f>D120*E120/12</f>
        <v>825.58137733275237</v>
      </c>
      <c r="H120" s="72">
        <f t="shared" si="14"/>
        <v>523.21491742374258</v>
      </c>
      <c r="I120" s="72">
        <f>D120-H120</f>
        <v>219631.81903797688</v>
      </c>
      <c r="K120" s="72">
        <f t="shared" si="26"/>
        <v>390278.18761339533</v>
      </c>
      <c r="L120" s="83">
        <f t="shared" si="15"/>
        <v>0.56275709483293335</v>
      </c>
      <c r="M120" s="72">
        <f t="shared" si="19"/>
        <v>170646.36857541846</v>
      </c>
      <c r="O120" s="98">
        <f t="shared" si="27"/>
        <v>0</v>
      </c>
      <c r="P120" s="100">
        <f t="shared" si="16"/>
        <v>0</v>
      </c>
      <c r="Q120" s="102">
        <f t="shared" si="20"/>
        <v>0</v>
      </c>
      <c r="R120" s="100">
        <f t="shared" si="21"/>
        <v>0</v>
      </c>
      <c r="S120" s="100">
        <f t="shared" si="22"/>
        <v>0</v>
      </c>
      <c r="T120" s="100">
        <f t="shared" si="17"/>
        <v>0</v>
      </c>
      <c r="U120" s="100">
        <f t="shared" si="23"/>
        <v>0</v>
      </c>
    </row>
    <row r="121" spans="2:21" s="1" customFormat="1" ht="16.5">
      <c r="B121" s="67">
        <v>252</v>
      </c>
      <c r="C121" s="70">
        <f t="shared" si="24"/>
        <v>49157</v>
      </c>
      <c r="D121" s="72">
        <f t="shared" si="25"/>
        <v>219631.81903797688</v>
      </c>
      <c r="E121" s="75">
        <f t="shared" si="18"/>
        <v>4.4999999999999998E-2</v>
      </c>
      <c r="F121" s="72">
        <f xml:space="preserve"> -PMT(E121/12,B121,D121)</f>
        <v>1348.7962947564947</v>
      </c>
      <c r="G121" s="72">
        <f>D121*E121/12</f>
        <v>823.61932139241333</v>
      </c>
      <c r="H121" s="72">
        <f t="shared" si="14"/>
        <v>525.17697336408139</v>
      </c>
      <c r="I121" s="72">
        <f>D121-H121</f>
        <v>219106.6420646128</v>
      </c>
      <c r="K121" s="72">
        <f t="shared" si="26"/>
        <v>394180.96948952926</v>
      </c>
      <c r="L121" s="83">
        <f t="shared" si="15"/>
        <v>0.55585291788276703</v>
      </c>
      <c r="M121" s="72">
        <f t="shared" si="19"/>
        <v>175074.32742491647</v>
      </c>
      <c r="O121" s="98">
        <f t="shared" si="27"/>
        <v>0</v>
      </c>
      <c r="P121" s="100">
        <f t="shared" si="16"/>
        <v>0</v>
      </c>
      <c r="Q121" s="102">
        <f t="shared" si="20"/>
        <v>0</v>
      </c>
      <c r="R121" s="100">
        <f t="shared" si="21"/>
        <v>0</v>
      </c>
      <c r="S121" s="100">
        <f t="shared" si="22"/>
        <v>0</v>
      </c>
      <c r="T121" s="100">
        <f t="shared" si="17"/>
        <v>0</v>
      </c>
      <c r="U121" s="100">
        <f t="shared" si="23"/>
        <v>0</v>
      </c>
    </row>
    <row r="122" spans="2:21" s="1" customFormat="1" ht="16.5">
      <c r="B122" s="67">
        <v>251</v>
      </c>
      <c r="C122" s="70">
        <f t="shared" si="24"/>
        <v>49188</v>
      </c>
      <c r="D122" s="72">
        <f t="shared" si="25"/>
        <v>219106.6420646128</v>
      </c>
      <c r="E122" s="75">
        <f t="shared" si="18"/>
        <v>4.4999999999999998E-2</v>
      </c>
      <c r="F122" s="72">
        <f xml:space="preserve"> -PMT(E122/12,B122,D122)</f>
        <v>1348.7962947564947</v>
      </c>
      <c r="G122" s="72">
        <f>D122*E122/12</f>
        <v>821.64990774229784</v>
      </c>
      <c r="H122" s="72">
        <f t="shared" si="14"/>
        <v>527.14638701419688</v>
      </c>
      <c r="I122" s="72">
        <f>D122-H122</f>
        <v>218579.49567759861</v>
      </c>
      <c r="K122" s="72">
        <f t="shared" si="26"/>
        <v>394180.96948952926</v>
      </c>
      <c r="L122" s="83">
        <f t="shared" si="15"/>
        <v>0.55451559713971632</v>
      </c>
      <c r="M122" s="72">
        <f t="shared" si="19"/>
        <v>175601.47381193066</v>
      </c>
      <c r="O122" s="98">
        <f t="shared" si="27"/>
        <v>0</v>
      </c>
      <c r="P122" s="100">
        <f t="shared" si="16"/>
        <v>0</v>
      </c>
      <c r="Q122" s="102">
        <f t="shared" si="20"/>
        <v>0</v>
      </c>
      <c r="R122" s="100">
        <f t="shared" si="21"/>
        <v>0</v>
      </c>
      <c r="S122" s="100">
        <f t="shared" si="22"/>
        <v>0</v>
      </c>
      <c r="T122" s="100">
        <f t="shared" si="17"/>
        <v>0</v>
      </c>
      <c r="U122" s="100">
        <f t="shared" si="23"/>
        <v>0</v>
      </c>
    </row>
    <row r="123" spans="2:21" s="1" customFormat="1" ht="16.5">
      <c r="B123" s="67">
        <v>250</v>
      </c>
      <c r="C123" s="70">
        <f t="shared" si="24"/>
        <v>49218</v>
      </c>
      <c r="D123" s="72">
        <f t="shared" si="25"/>
        <v>218579.49567759861</v>
      </c>
      <c r="E123" s="75">
        <f t="shared" si="18"/>
        <v>4.4999999999999998E-2</v>
      </c>
      <c r="F123" s="72">
        <f xml:space="preserve"> -PMT(E123/12,B123,D123)</f>
        <v>1348.7962947564947</v>
      </c>
      <c r="G123" s="72">
        <f>D123*E123/12</f>
        <v>819.67310879099477</v>
      </c>
      <c r="H123" s="72">
        <f t="shared" si="14"/>
        <v>529.12318596549994</v>
      </c>
      <c r="I123" s="72">
        <f>D123-H123</f>
        <v>218050.37249163311</v>
      </c>
      <c r="K123" s="72">
        <f t="shared" si="26"/>
        <v>394180.96948952926</v>
      </c>
      <c r="L123" s="83">
        <f t="shared" si="15"/>
        <v>0.55317326144387913</v>
      </c>
      <c r="M123" s="72">
        <f t="shared" si="19"/>
        <v>176130.59699789615</v>
      </c>
      <c r="O123" s="98">
        <f t="shared" si="27"/>
        <v>0</v>
      </c>
      <c r="P123" s="100">
        <f t="shared" si="16"/>
        <v>0</v>
      </c>
      <c r="Q123" s="102">
        <f t="shared" si="20"/>
        <v>0</v>
      </c>
      <c r="R123" s="100">
        <f t="shared" si="21"/>
        <v>0</v>
      </c>
      <c r="S123" s="100">
        <f t="shared" si="22"/>
        <v>0</v>
      </c>
      <c r="T123" s="100">
        <f t="shared" si="17"/>
        <v>0</v>
      </c>
      <c r="U123" s="100">
        <f t="shared" si="23"/>
        <v>0</v>
      </c>
    </row>
    <row r="124" spans="2:21" s="1" customFormat="1" ht="16.5">
      <c r="B124" s="67">
        <v>249</v>
      </c>
      <c r="C124" s="70">
        <f t="shared" si="24"/>
        <v>49249</v>
      </c>
      <c r="D124" s="72">
        <f t="shared" si="25"/>
        <v>218050.37249163311</v>
      </c>
      <c r="E124" s="75">
        <f t="shared" si="18"/>
        <v>4.4999999999999998E-2</v>
      </c>
      <c r="F124" s="72">
        <f xml:space="preserve"> -PMT(E124/12,B124,D124)</f>
        <v>1348.7962947564949</v>
      </c>
      <c r="G124" s="72">
        <f>D124*E124/12</f>
        <v>817.68889684362421</v>
      </c>
      <c r="H124" s="72">
        <f t="shared" si="14"/>
        <v>531.10739791287074</v>
      </c>
      <c r="I124" s="72">
        <f>D124-H124</f>
        <v>217519.26509372023</v>
      </c>
      <c r="K124" s="72">
        <f t="shared" si="26"/>
        <v>394180.96948952926</v>
      </c>
      <c r="L124" s="83">
        <f t="shared" si="15"/>
        <v>0.55182589198918253</v>
      </c>
      <c r="M124" s="72">
        <f t="shared" si="19"/>
        <v>176661.70439580904</v>
      </c>
      <c r="O124" s="98">
        <f t="shared" si="27"/>
        <v>0</v>
      </c>
      <c r="P124" s="100">
        <f t="shared" si="16"/>
        <v>0</v>
      </c>
      <c r="Q124" s="102">
        <f t="shared" si="20"/>
        <v>0</v>
      </c>
      <c r="R124" s="100">
        <f t="shared" si="21"/>
        <v>0</v>
      </c>
      <c r="S124" s="100">
        <f t="shared" si="22"/>
        <v>0</v>
      </c>
      <c r="T124" s="100">
        <f t="shared" si="17"/>
        <v>0</v>
      </c>
      <c r="U124" s="100">
        <f t="shared" si="23"/>
        <v>0</v>
      </c>
    </row>
    <row r="125" spans="2:21" s="1" customFormat="1" ht="16.5">
      <c r="B125" s="67">
        <v>248</v>
      </c>
      <c r="C125" s="70">
        <f t="shared" si="24"/>
        <v>49279</v>
      </c>
      <c r="D125" s="72">
        <f t="shared" si="25"/>
        <v>217519.26509372023</v>
      </c>
      <c r="E125" s="75">
        <f t="shared" si="18"/>
        <v>4.4999999999999998E-2</v>
      </c>
      <c r="F125" s="72">
        <f xml:space="preserve"> -PMT(E125/12,B125,D125)</f>
        <v>1348.7962947564947</v>
      </c>
      <c r="G125" s="72">
        <f>D125*E125/12</f>
        <v>815.69724410145079</v>
      </c>
      <c r="H125" s="72">
        <f t="shared" si="14"/>
        <v>533.09905065504392</v>
      </c>
      <c r="I125" s="72">
        <f>D125-H125</f>
        <v>216986.1660430652</v>
      </c>
      <c r="K125" s="72">
        <f t="shared" si="26"/>
        <v>394180.96948952926</v>
      </c>
      <c r="L125" s="83">
        <f t="shared" si="15"/>
        <v>0.5504734698990309</v>
      </c>
      <c r="M125" s="72">
        <f t="shared" si="19"/>
        <v>177194.80344646407</v>
      </c>
      <c r="O125" s="98">
        <f t="shared" si="27"/>
        <v>0</v>
      </c>
      <c r="P125" s="100">
        <f t="shared" si="16"/>
        <v>0</v>
      </c>
      <c r="Q125" s="102">
        <f t="shared" si="20"/>
        <v>0</v>
      </c>
      <c r="R125" s="100">
        <f t="shared" si="21"/>
        <v>0</v>
      </c>
      <c r="S125" s="100">
        <f t="shared" si="22"/>
        <v>0</v>
      </c>
      <c r="T125" s="100">
        <f t="shared" si="17"/>
        <v>0</v>
      </c>
      <c r="U125" s="100">
        <f t="shared" si="23"/>
        <v>0</v>
      </c>
    </row>
    <row r="126" spans="2:21" s="1" customFormat="1" ht="16.5">
      <c r="B126" s="67">
        <v>247</v>
      </c>
      <c r="C126" s="70">
        <f t="shared" si="24"/>
        <v>49310</v>
      </c>
      <c r="D126" s="72">
        <f t="shared" si="25"/>
        <v>216986.1660430652</v>
      </c>
      <c r="E126" s="75">
        <f t="shared" si="18"/>
        <v>4.4999999999999998E-2</v>
      </c>
      <c r="F126" s="72">
        <f xml:space="preserve"> -PMT(E126/12,B126,D126)</f>
        <v>1348.7962947564947</v>
      </c>
      <c r="G126" s="72">
        <f>D126*E126/12</f>
        <v>813.69812266149449</v>
      </c>
      <c r="H126" s="72">
        <f t="shared" si="14"/>
        <v>535.09817209500022</v>
      </c>
      <c r="I126" s="72">
        <f>D126-H126</f>
        <v>216451.0678709702</v>
      </c>
      <c r="K126" s="72">
        <f t="shared" si="26"/>
        <v>394180.96948952926</v>
      </c>
      <c r="L126" s="83">
        <f t="shared" si="15"/>
        <v>0.54911597622604114</v>
      </c>
      <c r="M126" s="72">
        <f t="shared" si="19"/>
        <v>177729.90161855906</v>
      </c>
      <c r="O126" s="98">
        <f t="shared" si="27"/>
        <v>0</v>
      </c>
      <c r="P126" s="100">
        <f t="shared" si="16"/>
        <v>0</v>
      </c>
      <c r="Q126" s="102">
        <f t="shared" si="20"/>
        <v>0</v>
      </c>
      <c r="R126" s="100">
        <f t="shared" si="21"/>
        <v>0</v>
      </c>
      <c r="S126" s="100">
        <f t="shared" si="22"/>
        <v>0</v>
      </c>
      <c r="T126" s="100">
        <f t="shared" si="17"/>
        <v>0</v>
      </c>
      <c r="U126" s="100">
        <f t="shared" si="23"/>
        <v>0</v>
      </c>
    </row>
    <row r="127" spans="2:21" s="1" customFormat="1" ht="16.5">
      <c r="B127" s="67">
        <v>246</v>
      </c>
      <c r="C127" s="70">
        <f t="shared" si="24"/>
        <v>49341</v>
      </c>
      <c r="D127" s="72">
        <f t="shared" si="25"/>
        <v>216451.0678709702</v>
      </c>
      <c r="E127" s="75">
        <f t="shared" si="18"/>
        <v>4.4999999999999998E-2</v>
      </c>
      <c r="F127" s="72">
        <f xml:space="preserve"> -PMT(E127/12,B127,D127)</f>
        <v>1348.7962947564949</v>
      </c>
      <c r="G127" s="72">
        <f>D127*E127/12</f>
        <v>811.69150451613825</v>
      </c>
      <c r="H127" s="72">
        <f t="shared" si="14"/>
        <v>537.10479024035669</v>
      </c>
      <c r="I127" s="72">
        <f>D127-H127</f>
        <v>215913.96308072985</v>
      </c>
      <c r="K127" s="72">
        <f t="shared" si="26"/>
        <v>394180.96948952926</v>
      </c>
      <c r="L127" s="83">
        <f t="shared" si="15"/>
        <v>0.54775339195177775</v>
      </c>
      <c r="M127" s="72">
        <f t="shared" si="19"/>
        <v>178267.00640879941</v>
      </c>
      <c r="O127" s="98">
        <f t="shared" si="27"/>
        <v>0</v>
      </c>
      <c r="P127" s="100">
        <f t="shared" si="16"/>
        <v>0</v>
      </c>
      <c r="Q127" s="102">
        <f t="shared" si="20"/>
        <v>0</v>
      </c>
      <c r="R127" s="100">
        <f t="shared" si="21"/>
        <v>0</v>
      </c>
      <c r="S127" s="100">
        <f t="shared" si="22"/>
        <v>0</v>
      </c>
      <c r="T127" s="100">
        <f t="shared" si="17"/>
        <v>0</v>
      </c>
      <c r="U127" s="100">
        <f t="shared" si="23"/>
        <v>0</v>
      </c>
    </row>
    <row r="128" spans="2:21" s="1" customFormat="1" ht="16.5">
      <c r="B128" s="67">
        <v>245</v>
      </c>
      <c r="C128" s="70">
        <f t="shared" si="24"/>
        <v>49369</v>
      </c>
      <c r="D128" s="72">
        <f t="shared" si="25"/>
        <v>215913.96308072985</v>
      </c>
      <c r="E128" s="75">
        <f t="shared" si="18"/>
        <v>4.4999999999999998E-2</v>
      </c>
      <c r="F128" s="72">
        <f xml:space="preserve"> -PMT(E128/12,B128,D128)</f>
        <v>1348.7962947564949</v>
      </c>
      <c r="G128" s="72">
        <f>D128*E128/12</f>
        <v>809.6773615527369</v>
      </c>
      <c r="H128" s="72">
        <f t="shared" si="14"/>
        <v>539.11893320375805</v>
      </c>
      <c r="I128" s="72">
        <f>D128-H128</f>
        <v>215374.84414752611</v>
      </c>
      <c r="K128" s="72">
        <f t="shared" si="26"/>
        <v>394180.96948952926</v>
      </c>
      <c r="L128" s="83">
        <f t="shared" si="15"/>
        <v>0.54638569798648584</v>
      </c>
      <c r="M128" s="72">
        <f t="shared" si="19"/>
        <v>178806.12534200316</v>
      </c>
      <c r="O128" s="98">
        <f t="shared" si="27"/>
        <v>0</v>
      </c>
      <c r="P128" s="100">
        <f t="shared" si="16"/>
        <v>0</v>
      </c>
      <c r="Q128" s="102">
        <f t="shared" si="20"/>
        <v>0</v>
      </c>
      <c r="R128" s="100">
        <f t="shared" si="21"/>
        <v>0</v>
      </c>
      <c r="S128" s="100">
        <f t="shared" si="22"/>
        <v>0</v>
      </c>
      <c r="T128" s="100">
        <f t="shared" si="17"/>
        <v>0</v>
      </c>
      <c r="U128" s="100">
        <f t="shared" si="23"/>
        <v>0</v>
      </c>
    </row>
    <row r="129" spans="2:21" s="1" customFormat="1" ht="16.5">
      <c r="B129" s="67">
        <v>244</v>
      </c>
      <c r="C129" s="70">
        <f t="shared" si="24"/>
        <v>49400</v>
      </c>
      <c r="D129" s="72">
        <f t="shared" si="25"/>
        <v>215374.84414752611</v>
      </c>
      <c r="E129" s="75">
        <f t="shared" si="18"/>
        <v>4.4999999999999998E-2</v>
      </c>
      <c r="F129" s="72">
        <f xml:space="preserve"> -PMT(E129/12,B129,D129)</f>
        <v>1348.7962947564949</v>
      </c>
      <c r="G129" s="72">
        <f>D129*E129/12</f>
        <v>807.65566555322278</v>
      </c>
      <c r="H129" s="72">
        <f t="shared" si="14"/>
        <v>541.14062920327217</v>
      </c>
      <c r="I129" s="72">
        <f>D129-H129</f>
        <v>214833.70351832284</v>
      </c>
      <c r="K129" s="72">
        <f t="shared" si="26"/>
        <v>394180.96948952926</v>
      </c>
      <c r="L129" s="83">
        <f t="shared" si="15"/>
        <v>0.54501287516882402</v>
      </c>
      <c r="M129" s="72">
        <f t="shared" si="19"/>
        <v>179347.26597120642</v>
      </c>
      <c r="O129" s="98">
        <f t="shared" si="27"/>
        <v>0</v>
      </c>
      <c r="P129" s="100">
        <f t="shared" si="16"/>
        <v>0</v>
      </c>
      <c r="Q129" s="102">
        <f t="shared" si="20"/>
        <v>0</v>
      </c>
      <c r="R129" s="100">
        <f t="shared" si="21"/>
        <v>0</v>
      </c>
      <c r="S129" s="100">
        <f t="shared" si="22"/>
        <v>0</v>
      </c>
      <c r="T129" s="100">
        <f t="shared" si="17"/>
        <v>0</v>
      </c>
      <c r="U129" s="100">
        <f t="shared" si="23"/>
        <v>0</v>
      </c>
    </row>
    <row r="130" spans="2:21" s="1" customFormat="1" ht="16.5">
      <c r="B130" s="67">
        <v>243</v>
      </c>
      <c r="C130" s="70">
        <f t="shared" si="24"/>
        <v>49430</v>
      </c>
      <c r="D130" s="72">
        <f t="shared" si="25"/>
        <v>214833.70351832284</v>
      </c>
      <c r="E130" s="75">
        <f t="shared" si="18"/>
        <v>4.4999999999999998E-2</v>
      </c>
      <c r="F130" s="72">
        <f xml:space="preserve"> -PMT(E130/12,B130,D130)</f>
        <v>1348.7962947564952</v>
      </c>
      <c r="G130" s="72">
        <f>D130*E130/12</f>
        <v>805.62638819371068</v>
      </c>
      <c r="H130" s="72">
        <f t="shared" si="14"/>
        <v>543.16990656278449</v>
      </c>
      <c r="I130" s="72">
        <f>D130-H130</f>
        <v>214290.53361176007</v>
      </c>
      <c r="K130" s="72">
        <f t="shared" si="26"/>
        <v>394180.96948952926</v>
      </c>
      <c r="L130" s="83">
        <f t="shared" si="15"/>
        <v>0.54363490426559602</v>
      </c>
      <c r="M130" s="72">
        <f t="shared" si="19"/>
        <v>179890.4358777692</v>
      </c>
      <c r="O130" s="98">
        <f t="shared" si="27"/>
        <v>0</v>
      </c>
      <c r="P130" s="100">
        <f t="shared" si="16"/>
        <v>0</v>
      </c>
      <c r="Q130" s="102">
        <f t="shared" si="20"/>
        <v>0</v>
      </c>
      <c r="R130" s="100">
        <f t="shared" si="21"/>
        <v>0</v>
      </c>
      <c r="S130" s="100">
        <f t="shared" si="22"/>
        <v>0</v>
      </c>
      <c r="T130" s="100">
        <f t="shared" si="17"/>
        <v>0</v>
      </c>
      <c r="U130" s="100">
        <f t="shared" si="23"/>
        <v>0</v>
      </c>
    </row>
    <row r="131" spans="2:21" s="1" customFormat="1" ht="16.5">
      <c r="B131" s="67">
        <v>242</v>
      </c>
      <c r="C131" s="70">
        <f t="shared" si="24"/>
        <v>49461</v>
      </c>
      <c r="D131" s="72">
        <f t="shared" si="25"/>
        <v>214290.53361176007</v>
      </c>
      <c r="E131" s="75">
        <f t="shared" si="18"/>
        <v>4.4999999999999998E-2</v>
      </c>
      <c r="F131" s="72">
        <f xml:space="preserve"> -PMT(E131/12,B131,D131)</f>
        <v>1348.7962947564954</v>
      </c>
      <c r="G131" s="72">
        <f>D131*E131/12</f>
        <v>803.5895010441003</v>
      </c>
      <c r="H131" s="72">
        <f t="shared" si="14"/>
        <v>545.2067937123951</v>
      </c>
      <c r="I131" s="72">
        <f>D131-H131</f>
        <v>213745.32681804767</v>
      </c>
      <c r="K131" s="72">
        <f t="shared" si="26"/>
        <v>394180.96948952926</v>
      </c>
      <c r="L131" s="83">
        <f t="shared" si="15"/>
        <v>0.54225176597148095</v>
      </c>
      <c r="M131" s="72">
        <f t="shared" si="19"/>
        <v>180435.64267148159</v>
      </c>
      <c r="O131" s="98">
        <f t="shared" si="27"/>
        <v>0</v>
      </c>
      <c r="P131" s="100">
        <f t="shared" si="16"/>
        <v>0</v>
      </c>
      <c r="Q131" s="102">
        <f t="shared" si="20"/>
        <v>0</v>
      </c>
      <c r="R131" s="100">
        <f t="shared" si="21"/>
        <v>0</v>
      </c>
      <c r="S131" s="100">
        <f t="shared" si="22"/>
        <v>0</v>
      </c>
      <c r="T131" s="100">
        <f t="shared" si="17"/>
        <v>0</v>
      </c>
      <c r="U131" s="100">
        <f t="shared" si="23"/>
        <v>0</v>
      </c>
    </row>
    <row r="132" spans="2:21" s="1" customFormat="1" ht="16.5">
      <c r="B132" s="67">
        <v>241</v>
      </c>
      <c r="C132" s="70">
        <f t="shared" si="24"/>
        <v>49491</v>
      </c>
      <c r="D132" s="72">
        <f t="shared" si="25"/>
        <v>213745.32681804767</v>
      </c>
      <c r="E132" s="75">
        <f t="shared" si="18"/>
        <v>4.4999999999999998E-2</v>
      </c>
      <c r="F132" s="72">
        <f xml:space="preserve"> -PMT(E132/12,B132,D132)</f>
        <v>1348.7962947564952</v>
      </c>
      <c r="G132" s="72">
        <f>D132*E132/12</f>
        <v>801.54497556767876</v>
      </c>
      <c r="H132" s="72">
        <f t="shared" si="14"/>
        <v>547.25131918881641</v>
      </c>
      <c r="I132" s="72">
        <f>D132-H132</f>
        <v>213198.07549885885</v>
      </c>
      <c r="K132" s="72">
        <f t="shared" si="26"/>
        <v>394180.96948952926</v>
      </c>
      <c r="L132" s="83">
        <f t="shared" si="15"/>
        <v>0.54086344090876282</v>
      </c>
      <c r="M132" s="72">
        <f t="shared" si="19"/>
        <v>180982.89399067042</v>
      </c>
      <c r="O132" s="98">
        <f t="shared" si="27"/>
        <v>0</v>
      </c>
      <c r="P132" s="100">
        <f t="shared" si="16"/>
        <v>0</v>
      </c>
      <c r="Q132" s="102">
        <f t="shared" si="20"/>
        <v>0</v>
      </c>
      <c r="R132" s="100">
        <f t="shared" si="21"/>
        <v>0</v>
      </c>
      <c r="S132" s="100">
        <f t="shared" si="22"/>
        <v>0</v>
      </c>
      <c r="T132" s="100">
        <f t="shared" si="17"/>
        <v>0</v>
      </c>
      <c r="U132" s="100">
        <f t="shared" si="23"/>
        <v>0</v>
      </c>
    </row>
    <row r="133" spans="2:21" s="1" customFormat="1" ht="16.5">
      <c r="B133" s="67">
        <v>240</v>
      </c>
      <c r="C133" s="70">
        <f t="shared" si="24"/>
        <v>49522</v>
      </c>
      <c r="D133" s="72">
        <f t="shared" si="25"/>
        <v>213198.07549885885</v>
      </c>
      <c r="E133" s="75">
        <f t="shared" si="18"/>
        <v>4.4999999999999998E-2</v>
      </c>
      <c r="F133" s="72">
        <f xml:space="preserve"> -PMT(E133/12,B133,D133)</f>
        <v>1348.7962947564952</v>
      </c>
      <c r="G133" s="72">
        <f>D133*E133/12</f>
        <v>799.49278312072067</v>
      </c>
      <c r="H133" s="72">
        <f t="shared" si="14"/>
        <v>549.3035116357745</v>
      </c>
      <c r="I133" s="72">
        <f>D133-H133</f>
        <v>212648.77198722307</v>
      </c>
      <c r="K133" s="72">
        <f t="shared" si="26"/>
        <v>398122.77918442455</v>
      </c>
      <c r="L133" s="83">
        <f t="shared" si="15"/>
        <v>0.53412862339312828</v>
      </c>
      <c r="M133" s="72">
        <f t="shared" si="19"/>
        <v>185474.00719720148</v>
      </c>
      <c r="O133" s="98">
        <f t="shared" si="27"/>
        <v>0</v>
      </c>
      <c r="P133" s="100">
        <f t="shared" si="16"/>
        <v>0</v>
      </c>
      <c r="Q133" s="102">
        <f t="shared" si="20"/>
        <v>0</v>
      </c>
      <c r="R133" s="100">
        <f t="shared" si="21"/>
        <v>0</v>
      </c>
      <c r="S133" s="100">
        <f t="shared" si="22"/>
        <v>0</v>
      </c>
      <c r="T133" s="100">
        <f t="shared" si="17"/>
        <v>0</v>
      </c>
      <c r="U133" s="100">
        <f t="shared" si="23"/>
        <v>0</v>
      </c>
    </row>
    <row r="134" spans="2:21" s="1" customFormat="1" ht="16.5">
      <c r="B134" s="67">
        <v>239</v>
      </c>
      <c r="C134" s="70">
        <f t="shared" si="24"/>
        <v>49553</v>
      </c>
      <c r="D134" s="72">
        <f t="shared" si="25"/>
        <v>0</v>
      </c>
      <c r="E134" s="75">
        <f t="shared" si="18"/>
        <v>4.4999999999999998E-2</v>
      </c>
      <c r="F134" s="72">
        <f xml:space="preserve"> -PMT(E134/12,B134,D134)</f>
        <v>0</v>
      </c>
      <c r="G134" s="72">
        <f>D134*E134/12</f>
        <v>0</v>
      </c>
      <c r="H134" s="72">
        <f t="shared" si="14"/>
        <v>0</v>
      </c>
      <c r="I134" s="72">
        <f>D134-H134</f>
        <v>0</v>
      </c>
      <c r="K134" s="72">
        <f t="shared" si="26"/>
        <v>398122.77918442455</v>
      </c>
      <c r="L134" s="83">
        <f>IF(O134&gt;1,U134/K134,I134/K134)</f>
        <v>0.79447467165218055</v>
      </c>
      <c r="M134" s="72">
        <f t="shared" si="19"/>
        <v>398122.77918442455</v>
      </c>
      <c r="O134" s="98">
        <f t="shared" si="27"/>
        <v>360</v>
      </c>
      <c r="P134" s="100">
        <f t="shared" si="16"/>
        <v>316797.03317164187</v>
      </c>
      <c r="Q134" s="102">
        <f t="shared" si="20"/>
        <v>3.5000000000000003E-2</v>
      </c>
      <c r="R134" s="100">
        <f t="shared" si="21"/>
        <v>1422.5602485932175</v>
      </c>
      <c r="S134" s="100">
        <f t="shared" si="22"/>
        <v>923.99134675062214</v>
      </c>
      <c r="T134" s="100">
        <f t="shared" si="17"/>
        <v>498.56890184259532</v>
      </c>
      <c r="U134" s="100">
        <f t="shared" si="23"/>
        <v>316298.4642697993</v>
      </c>
    </row>
    <row r="135" spans="2:21" s="1" customFormat="1" ht="16.5">
      <c r="B135" s="67">
        <v>238</v>
      </c>
      <c r="C135" s="70">
        <f t="shared" si="24"/>
        <v>49583</v>
      </c>
      <c r="D135" s="72">
        <f t="shared" si="25"/>
        <v>0</v>
      </c>
      <c r="E135" s="75">
        <f t="shared" si="18"/>
        <v>4.4999999999999998E-2</v>
      </c>
      <c r="F135" s="72">
        <f xml:space="preserve"> -PMT(E135/12,B135,D135)</f>
        <v>0</v>
      </c>
      <c r="G135" s="72">
        <f>D135*E135/12</f>
        <v>0</v>
      </c>
      <c r="H135" s="72">
        <f t="shared" si="14"/>
        <v>0</v>
      </c>
      <c r="I135" s="72">
        <f>D135-H135</f>
        <v>0</v>
      </c>
      <c r="K135" s="72">
        <f t="shared" si="26"/>
        <v>398122.77918442455</v>
      </c>
      <c r="L135" s="83">
        <f t="shared" ref="L135:L198" si="28">IF(O135&gt;1,U135/K135,I135/K135)</f>
        <v>0.79321871975170422</v>
      </c>
      <c r="M135" s="72">
        <f t="shared" si="19"/>
        <v>398122.77918442455</v>
      </c>
      <c r="O135" s="98">
        <f t="shared" si="27"/>
        <v>359</v>
      </c>
      <c r="P135" s="100">
        <f>IF(O135=360,$Q$7,0)+IF(O135&lt;360,U134,0)</f>
        <v>316298.4642697993</v>
      </c>
      <c r="Q135" s="102">
        <f t="shared" si="20"/>
        <v>3.5000000000000003E-2</v>
      </c>
      <c r="R135" s="100">
        <f t="shared" si="21"/>
        <v>1422.5602485932177</v>
      </c>
      <c r="S135" s="100">
        <f t="shared" si="22"/>
        <v>922.5371874535814</v>
      </c>
      <c r="T135" s="100">
        <f t="shared" si="17"/>
        <v>500.0230611396363</v>
      </c>
      <c r="U135" s="100">
        <f t="shared" si="23"/>
        <v>315798.44120865967</v>
      </c>
    </row>
    <row r="136" spans="2:21" s="1" customFormat="1" ht="16.5">
      <c r="B136" s="67">
        <v>237</v>
      </c>
      <c r="C136" s="70">
        <f t="shared" si="24"/>
        <v>49614</v>
      </c>
      <c r="D136" s="72">
        <f t="shared" si="25"/>
        <v>0</v>
      </c>
      <c r="E136" s="75">
        <f t="shared" si="18"/>
        <v>4.4999999999999998E-2</v>
      </c>
      <c r="F136" s="72">
        <f xml:space="preserve"> -PMT(E136/12,B136,D136)</f>
        <v>0</v>
      </c>
      <c r="G136" s="72">
        <f>D136*E136/12</f>
        <v>0</v>
      </c>
      <c r="H136" s="72">
        <f t="shared" si="14"/>
        <v>0</v>
      </c>
      <c r="I136" s="72">
        <f>D136-H136</f>
        <v>0</v>
      </c>
      <c r="K136" s="72">
        <f t="shared" si="26"/>
        <v>398122.77918442455</v>
      </c>
      <c r="L136" s="83">
        <f t="shared" si="28"/>
        <v>0.79195910465818475</v>
      </c>
      <c r="M136" s="72">
        <f t="shared" si="19"/>
        <v>398122.77918442455</v>
      </c>
      <c r="O136" s="98">
        <f t="shared" si="27"/>
        <v>358</v>
      </c>
      <c r="P136" s="100">
        <f t="shared" ref="P136:P199" si="29">IF(O136=360,$Q$7,0)+IF(O136&lt;360,U135,0)</f>
        <v>315798.44120865967</v>
      </c>
      <c r="Q136" s="102">
        <f t="shared" si="20"/>
        <v>3.5000000000000003E-2</v>
      </c>
      <c r="R136" s="100">
        <f t="shared" si="21"/>
        <v>1422.5602485932175</v>
      </c>
      <c r="S136" s="100">
        <f t="shared" si="22"/>
        <v>921.07878685859077</v>
      </c>
      <c r="T136" s="100">
        <f t="shared" si="17"/>
        <v>501.48146173462669</v>
      </c>
      <c r="U136" s="100">
        <f t="shared" si="23"/>
        <v>315296.95974692504</v>
      </c>
    </row>
    <row r="137" spans="2:21" s="1" customFormat="1" ht="16.5">
      <c r="B137" s="67">
        <v>236</v>
      </c>
      <c r="C137" s="70">
        <f t="shared" si="24"/>
        <v>49644</v>
      </c>
      <c r="D137" s="72">
        <f t="shared" si="25"/>
        <v>0</v>
      </c>
      <c r="E137" s="75">
        <f t="shared" si="18"/>
        <v>4.4999999999999998E-2</v>
      </c>
      <c r="F137" s="72">
        <f xml:space="preserve"> -PMT(E137/12,B137,D137)</f>
        <v>0</v>
      </c>
      <c r="G137" s="72">
        <f>D137*E137/12</f>
        <v>0</v>
      </c>
      <c r="H137" s="72">
        <f t="shared" si="14"/>
        <v>0</v>
      </c>
      <c r="I137" s="72">
        <f>D137-H137</f>
        <v>0</v>
      </c>
      <c r="K137" s="72">
        <f t="shared" si="26"/>
        <v>398122.77918442455</v>
      </c>
      <c r="L137" s="83">
        <f t="shared" si="28"/>
        <v>0.79069581568730918</v>
      </c>
      <c r="M137" s="72">
        <f t="shared" si="19"/>
        <v>398122.77918442455</v>
      </c>
      <c r="O137" s="98">
        <f t="shared" si="27"/>
        <v>357</v>
      </c>
      <c r="P137" s="100">
        <f t="shared" si="29"/>
        <v>315296.95974692504</v>
      </c>
      <c r="Q137" s="102">
        <f t="shared" si="20"/>
        <v>3.5000000000000003E-2</v>
      </c>
      <c r="R137" s="100">
        <f t="shared" si="21"/>
        <v>1422.5602485932177</v>
      </c>
      <c r="S137" s="100">
        <f t="shared" si="22"/>
        <v>919.61613259519811</v>
      </c>
      <c r="T137" s="100">
        <f t="shared" si="17"/>
        <v>502.94411599801958</v>
      </c>
      <c r="U137" s="100">
        <f t="shared" si="23"/>
        <v>314794.01563092705</v>
      </c>
    </row>
    <row r="138" spans="2:21" s="1" customFormat="1" ht="16.5">
      <c r="B138" s="67">
        <v>235</v>
      </c>
      <c r="C138" s="70">
        <f t="shared" si="24"/>
        <v>49675</v>
      </c>
      <c r="D138" s="72">
        <f t="shared" si="25"/>
        <v>0</v>
      </c>
      <c r="E138" s="75">
        <f t="shared" si="18"/>
        <v>4.4999999999999998E-2</v>
      </c>
      <c r="F138" s="72">
        <f xml:space="preserve"> -PMT(E138/12,B138,D138)</f>
        <v>0</v>
      </c>
      <c r="G138" s="72">
        <f>D138*E138/12</f>
        <v>0</v>
      </c>
      <c r="H138" s="72">
        <f t="shared" si="14"/>
        <v>0</v>
      </c>
      <c r="I138" s="72">
        <f>D138-H138</f>
        <v>0</v>
      </c>
      <c r="K138" s="72">
        <f t="shared" si="26"/>
        <v>398122.77918442455</v>
      </c>
      <c r="L138" s="83">
        <f t="shared" si="28"/>
        <v>0.78942884212360198</v>
      </c>
      <c r="M138" s="72">
        <f t="shared" si="19"/>
        <v>398122.77918442455</v>
      </c>
      <c r="O138" s="98">
        <f t="shared" si="27"/>
        <v>356</v>
      </c>
      <c r="P138" s="100">
        <f t="shared" si="29"/>
        <v>314794.01563092705</v>
      </c>
      <c r="Q138" s="102">
        <f t="shared" si="20"/>
        <v>3.5000000000000003E-2</v>
      </c>
      <c r="R138" s="100">
        <f t="shared" si="21"/>
        <v>1422.5602485932177</v>
      </c>
      <c r="S138" s="100">
        <f t="shared" si="22"/>
        <v>918.14921225687067</v>
      </c>
      <c r="T138" s="100">
        <f t="shared" si="17"/>
        <v>504.41103633634702</v>
      </c>
      <c r="U138" s="100">
        <f t="shared" si="23"/>
        <v>314289.60459459072</v>
      </c>
    </row>
    <row r="139" spans="2:21" s="1" customFormat="1" ht="16.5">
      <c r="B139" s="67">
        <v>234</v>
      </c>
      <c r="C139" s="70">
        <f t="shared" si="24"/>
        <v>49706</v>
      </c>
      <c r="D139" s="72">
        <f t="shared" si="25"/>
        <v>0</v>
      </c>
      <c r="E139" s="75">
        <f t="shared" si="18"/>
        <v>4.4999999999999998E-2</v>
      </c>
      <c r="F139" s="72">
        <f xml:space="preserve"> -PMT(E139/12,B139,D139)</f>
        <v>0</v>
      </c>
      <c r="G139" s="72">
        <f>D139*E139/12</f>
        <v>0</v>
      </c>
      <c r="H139" s="72">
        <f t="shared" si="14"/>
        <v>0</v>
      </c>
      <c r="I139" s="72">
        <f>D139-H139</f>
        <v>0</v>
      </c>
      <c r="K139" s="72">
        <f t="shared" si="26"/>
        <v>398122.77918442455</v>
      </c>
      <c r="L139" s="83">
        <f t="shared" si="28"/>
        <v>0.78815817322033377</v>
      </c>
      <c r="M139" s="72">
        <f t="shared" si="19"/>
        <v>398122.77918442455</v>
      </c>
      <c r="O139" s="98">
        <f t="shared" si="27"/>
        <v>355</v>
      </c>
      <c r="P139" s="100">
        <f t="shared" si="29"/>
        <v>314289.60459459072</v>
      </c>
      <c r="Q139" s="102">
        <f t="shared" si="20"/>
        <v>3.5000000000000003E-2</v>
      </c>
      <c r="R139" s="100">
        <f t="shared" si="21"/>
        <v>1422.5602485932177</v>
      </c>
      <c r="S139" s="100">
        <f t="shared" si="22"/>
        <v>916.67801340088965</v>
      </c>
      <c r="T139" s="100">
        <f t="shared" si="17"/>
        <v>505.88223519232804</v>
      </c>
      <c r="U139" s="100">
        <f t="shared" si="23"/>
        <v>313783.72235939838</v>
      </c>
    </row>
    <row r="140" spans="2:21" s="1" customFormat="1" ht="16.5">
      <c r="B140" s="67">
        <v>233</v>
      </c>
      <c r="C140" s="70">
        <f t="shared" si="24"/>
        <v>49735</v>
      </c>
      <c r="D140" s="72">
        <f t="shared" si="25"/>
        <v>0</v>
      </c>
      <c r="E140" s="75">
        <f t="shared" si="18"/>
        <v>4.4999999999999998E-2</v>
      </c>
      <c r="F140" s="72">
        <f xml:space="preserve"> -PMT(E140/12,B140,D140)</f>
        <v>0</v>
      </c>
      <c r="G140" s="72">
        <f>D140*E140/12</f>
        <v>0</v>
      </c>
      <c r="H140" s="72">
        <f t="shared" si="14"/>
        <v>0</v>
      </c>
      <c r="I140" s="72">
        <f>D140-H140</f>
        <v>0</v>
      </c>
      <c r="K140" s="72">
        <f t="shared" si="26"/>
        <v>398122.77918442455</v>
      </c>
      <c r="L140" s="83">
        <f t="shared" si="28"/>
        <v>0.78688379819943122</v>
      </c>
      <c r="M140" s="72">
        <f t="shared" si="19"/>
        <v>398122.77918442455</v>
      </c>
      <c r="O140" s="98">
        <f t="shared" si="27"/>
        <v>354</v>
      </c>
      <c r="P140" s="100">
        <f t="shared" si="29"/>
        <v>313783.72235939838</v>
      </c>
      <c r="Q140" s="102">
        <f t="shared" si="20"/>
        <v>3.5000000000000003E-2</v>
      </c>
      <c r="R140" s="100">
        <f t="shared" si="21"/>
        <v>1422.5602485932177</v>
      </c>
      <c r="S140" s="100">
        <f t="shared" si="22"/>
        <v>915.20252354824527</v>
      </c>
      <c r="T140" s="100">
        <f t="shared" si="17"/>
        <v>507.35772504497243</v>
      </c>
      <c r="U140" s="100">
        <f t="shared" si="23"/>
        <v>313276.36463435343</v>
      </c>
    </row>
    <row r="141" spans="2:21" s="1" customFormat="1" ht="16.5">
      <c r="B141" s="67">
        <v>232</v>
      </c>
      <c r="C141" s="70">
        <f t="shared" si="24"/>
        <v>49766</v>
      </c>
      <c r="D141" s="72">
        <f t="shared" si="25"/>
        <v>0</v>
      </c>
      <c r="E141" s="75">
        <f t="shared" si="18"/>
        <v>4.4999999999999998E-2</v>
      </c>
      <c r="F141" s="72">
        <f xml:space="preserve"> -PMT(E141/12,B141,D141)</f>
        <v>0</v>
      </c>
      <c r="G141" s="72">
        <f>D141*E141/12</f>
        <v>0</v>
      </c>
      <c r="H141" s="72">
        <f t="shared" ref="H141:H204" si="30">F141-G141</f>
        <v>0</v>
      </c>
      <c r="I141" s="72">
        <f>D141-H141</f>
        <v>0</v>
      </c>
      <c r="K141" s="72">
        <f t="shared" si="26"/>
        <v>398122.77918442455</v>
      </c>
      <c r="L141" s="83">
        <f t="shared" si="28"/>
        <v>0.78560570625138415</v>
      </c>
      <c r="M141" s="72">
        <f t="shared" si="19"/>
        <v>398122.77918442455</v>
      </c>
      <c r="O141" s="98">
        <f t="shared" si="27"/>
        <v>353</v>
      </c>
      <c r="P141" s="100">
        <f t="shared" si="29"/>
        <v>313276.36463435343</v>
      </c>
      <c r="Q141" s="102">
        <f t="shared" si="20"/>
        <v>3.5000000000000003E-2</v>
      </c>
      <c r="R141" s="100">
        <f t="shared" si="21"/>
        <v>1422.5602485932179</v>
      </c>
      <c r="S141" s="100">
        <f t="shared" si="22"/>
        <v>913.72273018353098</v>
      </c>
      <c r="T141" s="100">
        <f t="shared" ref="T141:T204" si="31">R141-S141</f>
        <v>508.83751840968694</v>
      </c>
      <c r="U141" s="100">
        <f t="shared" si="23"/>
        <v>312767.52711594373</v>
      </c>
    </row>
    <row r="142" spans="2:21" s="1" customFormat="1" ht="16.5">
      <c r="B142" s="67">
        <v>231</v>
      </c>
      <c r="C142" s="70">
        <f t="shared" si="24"/>
        <v>49796</v>
      </c>
      <c r="D142" s="72">
        <f t="shared" si="25"/>
        <v>0</v>
      </c>
      <c r="E142" s="75">
        <f t="shared" ref="E142:E205" si="32">E141</f>
        <v>4.4999999999999998E-2</v>
      </c>
      <c r="F142" s="72">
        <f xml:space="preserve"> -PMT(E142/12,B142,D142)</f>
        <v>0</v>
      </c>
      <c r="G142" s="72">
        <f>D142*E142/12</f>
        <v>0</v>
      </c>
      <c r="H142" s="72">
        <f t="shared" si="30"/>
        <v>0</v>
      </c>
      <c r="I142" s="72">
        <f>D142-H142</f>
        <v>0</v>
      </c>
      <c r="K142" s="72">
        <f t="shared" si="26"/>
        <v>398122.77918442455</v>
      </c>
      <c r="L142" s="83">
        <f t="shared" si="28"/>
        <v>0.7843238865351555</v>
      </c>
      <c r="M142" s="72">
        <f t="shared" ref="M142:M205" si="33">K142-I142</f>
        <v>398122.77918442455</v>
      </c>
      <c r="O142" s="98">
        <f t="shared" si="27"/>
        <v>352</v>
      </c>
      <c r="P142" s="100">
        <f t="shared" si="29"/>
        <v>312767.52711594373</v>
      </c>
      <c r="Q142" s="102">
        <f t="shared" ref="Q142:Q205" si="34">IF(AND(O142&lt;=360,O142&gt;0),$Q$8,0)</f>
        <v>3.5000000000000003E-2</v>
      </c>
      <c r="R142" s="100">
        <f t="shared" ref="R142:R205" si="35" xml:space="preserve"> IFERROR(-PMT(Q142/12,O142,P142),0)</f>
        <v>1422.5602485932177</v>
      </c>
      <c r="S142" s="100">
        <f t="shared" ref="S142:S205" si="36">P142*Q142/12</f>
        <v>912.23862075483601</v>
      </c>
      <c r="T142" s="100">
        <f t="shared" si="31"/>
        <v>510.32162783838169</v>
      </c>
      <c r="U142" s="100">
        <f t="shared" ref="U142:U205" si="37">P142-T142</f>
        <v>312257.20548810536</v>
      </c>
    </row>
    <row r="143" spans="2:21" s="1" customFormat="1" ht="16.5">
      <c r="B143" s="67">
        <v>230</v>
      </c>
      <c r="C143" s="70">
        <f t="shared" ref="C143:C206" si="38">EDATE(C142,1)</f>
        <v>49827</v>
      </c>
      <c r="D143" s="72">
        <f t="shared" ref="D143:D206" si="39">IF(B143&lt;$M$7,0,I142)</f>
        <v>0</v>
      </c>
      <c r="E143" s="75">
        <f t="shared" si="32"/>
        <v>4.4999999999999998E-2</v>
      </c>
      <c r="F143" s="72">
        <f xml:space="preserve"> -PMT(E143/12,B143,D143)</f>
        <v>0</v>
      </c>
      <c r="G143" s="72">
        <f>D143*E143/12</f>
        <v>0</v>
      </c>
      <c r="H143" s="72">
        <f t="shared" si="30"/>
        <v>0</v>
      </c>
      <c r="I143" s="72">
        <f>D143-H143</f>
        <v>0</v>
      </c>
      <c r="K143" s="72">
        <f t="shared" ref="K143:K206" si="40">IF(MOD(B143,12)=0,K142*(1+$H$7),K142)</f>
        <v>398122.77918442455</v>
      </c>
      <c r="L143" s="83">
        <f t="shared" si="28"/>
        <v>0.78303832817808772</v>
      </c>
      <c r="M143" s="72">
        <f t="shared" si="33"/>
        <v>398122.77918442455</v>
      </c>
      <c r="O143" s="98">
        <f t="shared" ref="O143:O206" si="41">IF(B143=$M$7-1,360,0)+IF(O142&gt;0,O142-1,0)</f>
        <v>351</v>
      </c>
      <c r="P143" s="100">
        <f t="shared" si="29"/>
        <v>312257.20548810536</v>
      </c>
      <c r="Q143" s="102">
        <f t="shared" si="34"/>
        <v>3.5000000000000003E-2</v>
      </c>
      <c r="R143" s="100">
        <f t="shared" si="35"/>
        <v>1422.5602485932179</v>
      </c>
      <c r="S143" s="100">
        <f t="shared" si="36"/>
        <v>910.75018267364067</v>
      </c>
      <c r="T143" s="100">
        <f t="shared" si="31"/>
        <v>511.81006591957726</v>
      </c>
      <c r="U143" s="100">
        <f t="shared" si="37"/>
        <v>311745.39542218577</v>
      </c>
    </row>
    <row r="144" spans="2:21" s="1" customFormat="1" ht="16.5">
      <c r="B144" s="67">
        <v>229</v>
      </c>
      <c r="C144" s="70">
        <f t="shared" si="38"/>
        <v>49857</v>
      </c>
      <c r="D144" s="72">
        <f t="shared" si="39"/>
        <v>0</v>
      </c>
      <c r="E144" s="75">
        <f t="shared" si="32"/>
        <v>4.4999999999999998E-2</v>
      </c>
      <c r="F144" s="72">
        <f xml:space="preserve"> -PMT(E144/12,B144,D144)</f>
        <v>0</v>
      </c>
      <c r="G144" s="72">
        <f>D144*E144/12</f>
        <v>0</v>
      </c>
      <c r="H144" s="72">
        <f t="shared" si="30"/>
        <v>0</v>
      </c>
      <c r="I144" s="72">
        <f>D144-H144</f>
        <v>0</v>
      </c>
      <c r="K144" s="72">
        <f t="shared" si="40"/>
        <v>398122.77918442455</v>
      </c>
      <c r="L144" s="83">
        <f t="shared" si="28"/>
        <v>0.78174902027581183</v>
      </c>
      <c r="M144" s="72">
        <f t="shared" si="33"/>
        <v>398122.77918442455</v>
      </c>
      <c r="O144" s="98">
        <f t="shared" si="41"/>
        <v>350</v>
      </c>
      <c r="P144" s="100">
        <f t="shared" si="29"/>
        <v>311745.39542218577</v>
      </c>
      <c r="Q144" s="102">
        <f t="shared" si="34"/>
        <v>3.5000000000000003E-2</v>
      </c>
      <c r="R144" s="100">
        <f t="shared" si="35"/>
        <v>1422.5602485932177</v>
      </c>
      <c r="S144" s="100">
        <f t="shared" si="36"/>
        <v>909.25740331470854</v>
      </c>
      <c r="T144" s="100">
        <f t="shared" si="31"/>
        <v>513.30284527850915</v>
      </c>
      <c r="U144" s="100">
        <f t="shared" si="37"/>
        <v>311232.09257690725</v>
      </c>
    </row>
    <row r="145" spans="2:21" s="1" customFormat="1" ht="16.5">
      <c r="B145" s="67">
        <v>228</v>
      </c>
      <c r="C145" s="70">
        <f t="shared" si="38"/>
        <v>49888</v>
      </c>
      <c r="D145" s="72">
        <f t="shared" si="39"/>
        <v>0</v>
      </c>
      <c r="E145" s="75">
        <f t="shared" si="32"/>
        <v>4.4999999999999998E-2</v>
      </c>
      <c r="F145" s="72">
        <f xml:space="preserve"> -PMT(E145/12,B145,D145)</f>
        <v>0</v>
      </c>
      <c r="G145" s="72">
        <f>D145*E145/12</f>
        <v>0</v>
      </c>
      <c r="H145" s="72">
        <f t="shared" si="30"/>
        <v>0</v>
      </c>
      <c r="I145" s="72">
        <f>D145-H145</f>
        <v>0</v>
      </c>
      <c r="K145" s="72">
        <f t="shared" si="40"/>
        <v>402104.00697626878</v>
      </c>
      <c r="L145" s="83">
        <f t="shared" si="28"/>
        <v>0.7727286652397567</v>
      </c>
      <c r="M145" s="72">
        <f t="shared" si="33"/>
        <v>402104.00697626878</v>
      </c>
      <c r="O145" s="98">
        <f t="shared" si="41"/>
        <v>349</v>
      </c>
      <c r="P145" s="100">
        <f t="shared" si="29"/>
        <v>311232.09257690725</v>
      </c>
      <c r="Q145" s="102">
        <f t="shared" si="34"/>
        <v>3.5000000000000003E-2</v>
      </c>
      <c r="R145" s="100">
        <f t="shared" si="35"/>
        <v>1422.5602485932177</v>
      </c>
      <c r="S145" s="100">
        <f t="shared" si="36"/>
        <v>907.76027001597959</v>
      </c>
      <c r="T145" s="100">
        <f t="shared" si="31"/>
        <v>514.79997857723811</v>
      </c>
      <c r="U145" s="100">
        <f t="shared" si="37"/>
        <v>310717.29259833001</v>
      </c>
    </row>
    <row r="146" spans="2:21" s="1" customFormat="1" ht="16.5">
      <c r="B146" s="67">
        <v>227</v>
      </c>
      <c r="C146" s="70">
        <f t="shared" si="38"/>
        <v>49919</v>
      </c>
      <c r="D146" s="72">
        <f t="shared" si="39"/>
        <v>0</v>
      </c>
      <c r="E146" s="75">
        <f t="shared" si="32"/>
        <v>4.4999999999999998E-2</v>
      </c>
      <c r="F146" s="72">
        <f xml:space="preserve"> -PMT(E146/12,B146,D146)</f>
        <v>0</v>
      </c>
      <c r="G146" s="72">
        <f>D146*E146/12</f>
        <v>0</v>
      </c>
      <c r="H146" s="72">
        <f t="shared" si="30"/>
        <v>0</v>
      </c>
      <c r="I146" s="72">
        <f>D146-H146</f>
        <v>0</v>
      </c>
      <c r="K146" s="72">
        <f t="shared" si="40"/>
        <v>402104.00697626878</v>
      </c>
      <c r="L146" s="83">
        <f t="shared" si="28"/>
        <v>0.77144466540499457</v>
      </c>
      <c r="M146" s="72">
        <f t="shared" si="33"/>
        <v>402104.00697626878</v>
      </c>
      <c r="O146" s="98">
        <f t="shared" si="41"/>
        <v>348</v>
      </c>
      <c r="P146" s="100">
        <f t="shared" si="29"/>
        <v>310717.29259833001</v>
      </c>
      <c r="Q146" s="102">
        <f t="shared" si="34"/>
        <v>3.5000000000000003E-2</v>
      </c>
      <c r="R146" s="100">
        <f t="shared" si="35"/>
        <v>1422.5602485932177</v>
      </c>
      <c r="S146" s="100">
        <f t="shared" si="36"/>
        <v>906.25877007846259</v>
      </c>
      <c r="T146" s="100">
        <f t="shared" si="31"/>
        <v>516.3014785147551</v>
      </c>
      <c r="U146" s="100">
        <f t="shared" si="37"/>
        <v>310200.99111981527</v>
      </c>
    </row>
    <row r="147" spans="2:21" s="1" customFormat="1" ht="16.5">
      <c r="B147" s="67">
        <v>226</v>
      </c>
      <c r="C147" s="70">
        <f t="shared" si="38"/>
        <v>49949</v>
      </c>
      <c r="D147" s="72">
        <f t="shared" si="39"/>
        <v>0</v>
      </c>
      <c r="E147" s="75">
        <f t="shared" si="32"/>
        <v>4.4999999999999998E-2</v>
      </c>
      <c r="F147" s="72">
        <f xml:space="preserve"> -PMT(E147/12,B147,D147)</f>
        <v>0</v>
      </c>
      <c r="G147" s="72">
        <f>D147*E147/12</f>
        <v>0</v>
      </c>
      <c r="H147" s="72">
        <f t="shared" si="30"/>
        <v>0</v>
      </c>
      <c r="I147" s="72">
        <f>D147-H147</f>
        <v>0</v>
      </c>
      <c r="K147" s="72">
        <f t="shared" si="40"/>
        <v>402104.00697626878</v>
      </c>
      <c r="L147" s="83">
        <f t="shared" si="28"/>
        <v>0.77015692057071428</v>
      </c>
      <c r="M147" s="72">
        <f t="shared" si="33"/>
        <v>402104.00697626878</v>
      </c>
      <c r="O147" s="98">
        <f t="shared" si="41"/>
        <v>347</v>
      </c>
      <c r="P147" s="100">
        <f t="shared" si="29"/>
        <v>310200.99111981527</v>
      </c>
      <c r="Q147" s="102">
        <f t="shared" si="34"/>
        <v>3.5000000000000003E-2</v>
      </c>
      <c r="R147" s="100">
        <f t="shared" si="35"/>
        <v>1422.5602485932177</v>
      </c>
      <c r="S147" s="100">
        <f t="shared" si="36"/>
        <v>904.75289076612796</v>
      </c>
      <c r="T147" s="100">
        <f t="shared" si="31"/>
        <v>517.80735782708973</v>
      </c>
      <c r="U147" s="100">
        <f t="shared" si="37"/>
        <v>309683.18376198818</v>
      </c>
    </row>
    <row r="148" spans="2:21" s="1" customFormat="1" ht="16.5">
      <c r="B148" s="67">
        <v>225</v>
      </c>
      <c r="C148" s="70">
        <f t="shared" si="38"/>
        <v>49980</v>
      </c>
      <c r="D148" s="72">
        <f t="shared" si="39"/>
        <v>0</v>
      </c>
      <c r="E148" s="75">
        <f t="shared" si="32"/>
        <v>4.4999999999999998E-2</v>
      </c>
      <c r="F148" s="72">
        <f xml:space="preserve"> -PMT(E148/12,B148,D148)</f>
        <v>0</v>
      </c>
      <c r="G148" s="72">
        <f>D148*E148/12</f>
        <v>0</v>
      </c>
      <c r="H148" s="72">
        <f t="shared" si="30"/>
        <v>0</v>
      </c>
      <c r="I148" s="72">
        <f>D148-H148</f>
        <v>0</v>
      </c>
      <c r="K148" s="72">
        <f t="shared" si="40"/>
        <v>402104.00697626878</v>
      </c>
      <c r="L148" s="83">
        <f t="shared" si="28"/>
        <v>0.76886541981400069</v>
      </c>
      <c r="M148" s="72">
        <f t="shared" si="33"/>
        <v>402104.00697626878</v>
      </c>
      <c r="O148" s="98">
        <f t="shared" si="41"/>
        <v>346</v>
      </c>
      <c r="P148" s="100">
        <f t="shared" si="29"/>
        <v>309683.18376198818</v>
      </c>
      <c r="Q148" s="102">
        <f t="shared" si="34"/>
        <v>3.5000000000000003E-2</v>
      </c>
      <c r="R148" s="100">
        <f t="shared" si="35"/>
        <v>1422.5602485932177</v>
      </c>
      <c r="S148" s="100">
        <f t="shared" si="36"/>
        <v>903.24261930579894</v>
      </c>
      <c r="T148" s="100">
        <f t="shared" si="31"/>
        <v>519.31762928741875</v>
      </c>
      <c r="U148" s="100">
        <f t="shared" si="37"/>
        <v>309163.86613270076</v>
      </c>
    </row>
    <row r="149" spans="2:21" s="1" customFormat="1" ht="16.5">
      <c r="B149" s="67">
        <v>224</v>
      </c>
      <c r="C149" s="70">
        <f t="shared" si="38"/>
        <v>50010</v>
      </c>
      <c r="D149" s="72">
        <f t="shared" si="39"/>
        <v>0</v>
      </c>
      <c r="E149" s="75">
        <f t="shared" si="32"/>
        <v>4.4999999999999998E-2</v>
      </c>
      <c r="F149" s="72">
        <f xml:space="preserve"> -PMT(E149/12,B149,D149)</f>
        <v>0</v>
      </c>
      <c r="G149" s="72">
        <f>D149*E149/12</f>
        <v>0</v>
      </c>
      <c r="H149" s="72">
        <f t="shared" si="30"/>
        <v>0</v>
      </c>
      <c r="I149" s="72">
        <f>D149-H149</f>
        <v>0</v>
      </c>
      <c r="K149" s="72">
        <f t="shared" si="40"/>
        <v>402104.00697626878</v>
      </c>
      <c r="L149" s="83">
        <f t="shared" si="28"/>
        <v>0.76757015218008007</v>
      </c>
      <c r="M149" s="72">
        <f t="shared" si="33"/>
        <v>402104.00697626878</v>
      </c>
      <c r="O149" s="98">
        <f t="shared" si="41"/>
        <v>345</v>
      </c>
      <c r="P149" s="100">
        <f t="shared" si="29"/>
        <v>309163.86613270076</v>
      </c>
      <c r="Q149" s="102">
        <f t="shared" si="34"/>
        <v>3.5000000000000003E-2</v>
      </c>
      <c r="R149" s="100">
        <f t="shared" si="35"/>
        <v>1422.5602485932177</v>
      </c>
      <c r="S149" s="100">
        <f t="shared" si="36"/>
        <v>901.72794288704392</v>
      </c>
      <c r="T149" s="100">
        <f t="shared" si="31"/>
        <v>520.83230570617377</v>
      </c>
      <c r="U149" s="100">
        <f t="shared" si="37"/>
        <v>308643.03382699459</v>
      </c>
    </row>
    <row r="150" spans="2:21" s="1" customFormat="1" ht="16.5">
      <c r="B150" s="67">
        <v>223</v>
      </c>
      <c r="C150" s="70">
        <f t="shared" si="38"/>
        <v>50041</v>
      </c>
      <c r="D150" s="72">
        <f t="shared" si="39"/>
        <v>0</v>
      </c>
      <c r="E150" s="75">
        <f t="shared" si="32"/>
        <v>4.4999999999999998E-2</v>
      </c>
      <c r="F150" s="72">
        <f xml:space="preserve"> -PMT(E150/12,B150,D150)</f>
        <v>0</v>
      </c>
      <c r="G150" s="72">
        <f>D150*E150/12</f>
        <v>0</v>
      </c>
      <c r="H150" s="72">
        <f t="shared" si="30"/>
        <v>0</v>
      </c>
      <c r="I150" s="72">
        <f>D150-H150</f>
        <v>0</v>
      </c>
      <c r="K150" s="72">
        <f t="shared" si="40"/>
        <v>402104.00697626878</v>
      </c>
      <c r="L150" s="83">
        <f t="shared" si="28"/>
        <v>0.7662711066822272</v>
      </c>
      <c r="M150" s="72">
        <f t="shared" si="33"/>
        <v>402104.00697626878</v>
      </c>
      <c r="O150" s="98">
        <f t="shared" si="41"/>
        <v>344</v>
      </c>
      <c r="P150" s="100">
        <f t="shared" si="29"/>
        <v>308643.03382699459</v>
      </c>
      <c r="Q150" s="102">
        <f t="shared" si="34"/>
        <v>3.5000000000000003E-2</v>
      </c>
      <c r="R150" s="100">
        <f t="shared" si="35"/>
        <v>1422.5602485932177</v>
      </c>
      <c r="S150" s="100">
        <f t="shared" si="36"/>
        <v>900.20884866206768</v>
      </c>
      <c r="T150" s="100">
        <f t="shared" si="31"/>
        <v>522.35139993115001</v>
      </c>
      <c r="U150" s="100">
        <f t="shared" si="37"/>
        <v>308120.68242706347</v>
      </c>
    </row>
    <row r="151" spans="2:21" s="1" customFormat="1" ht="16.5">
      <c r="B151" s="67">
        <v>222</v>
      </c>
      <c r="C151" s="70">
        <f t="shared" si="38"/>
        <v>50072</v>
      </c>
      <c r="D151" s="72">
        <f t="shared" si="39"/>
        <v>0</v>
      </c>
      <c r="E151" s="75">
        <f t="shared" si="32"/>
        <v>4.4999999999999998E-2</v>
      </c>
      <c r="F151" s="72">
        <f xml:space="preserve"> -PMT(E151/12,B151,D151)</f>
        <v>0</v>
      </c>
      <c r="G151" s="72">
        <f>D151*E151/12</f>
        <v>0</v>
      </c>
      <c r="H151" s="72">
        <f t="shared" si="30"/>
        <v>0</v>
      </c>
      <c r="I151" s="72">
        <f>D151-H151</f>
        <v>0</v>
      </c>
      <c r="K151" s="72">
        <f t="shared" si="40"/>
        <v>402104.00697626878</v>
      </c>
      <c r="L151" s="83">
        <f t="shared" si="28"/>
        <v>0.76496827230167208</v>
      </c>
      <c r="M151" s="72">
        <f t="shared" si="33"/>
        <v>402104.00697626878</v>
      </c>
      <c r="O151" s="98">
        <f t="shared" si="41"/>
        <v>343</v>
      </c>
      <c r="P151" s="100">
        <f t="shared" si="29"/>
        <v>308120.68242706347</v>
      </c>
      <c r="Q151" s="102">
        <f t="shared" si="34"/>
        <v>3.5000000000000003E-2</v>
      </c>
      <c r="R151" s="100">
        <f t="shared" si="35"/>
        <v>1422.5602485932179</v>
      </c>
      <c r="S151" s="100">
        <f t="shared" si="36"/>
        <v>898.68532374560198</v>
      </c>
      <c r="T151" s="100">
        <f t="shared" si="31"/>
        <v>523.87492484761594</v>
      </c>
      <c r="U151" s="100">
        <f t="shared" si="37"/>
        <v>307596.80750221584</v>
      </c>
    </row>
    <row r="152" spans="2:21" s="1" customFormat="1" ht="16.5">
      <c r="B152" s="67">
        <v>221</v>
      </c>
      <c r="C152" s="70">
        <f t="shared" si="38"/>
        <v>50100</v>
      </c>
      <c r="D152" s="72">
        <f t="shared" si="39"/>
        <v>0</v>
      </c>
      <c r="E152" s="75">
        <f t="shared" si="32"/>
        <v>4.4999999999999998E-2</v>
      </c>
      <c r="F152" s="72">
        <f xml:space="preserve"> -PMT(E152/12,B152,D152)</f>
        <v>0</v>
      </c>
      <c r="G152" s="72">
        <f>D152*E152/12</f>
        <v>0</v>
      </c>
      <c r="H152" s="72">
        <f t="shared" si="30"/>
        <v>0</v>
      </c>
      <c r="I152" s="72">
        <f>D152-H152</f>
        <v>0</v>
      </c>
      <c r="K152" s="72">
        <f t="shared" si="40"/>
        <v>402104.00697626878</v>
      </c>
      <c r="L152" s="83">
        <f t="shared" si="28"/>
        <v>0.76366163798750719</v>
      </c>
      <c r="M152" s="72">
        <f t="shared" si="33"/>
        <v>402104.00697626878</v>
      </c>
      <c r="O152" s="98">
        <f t="shared" si="41"/>
        <v>342</v>
      </c>
      <c r="P152" s="100">
        <f t="shared" si="29"/>
        <v>307596.80750221584</v>
      </c>
      <c r="Q152" s="102">
        <f t="shared" si="34"/>
        <v>3.5000000000000003E-2</v>
      </c>
      <c r="R152" s="100">
        <f t="shared" si="35"/>
        <v>1422.5602485932181</v>
      </c>
      <c r="S152" s="100">
        <f t="shared" si="36"/>
        <v>897.15735521479621</v>
      </c>
      <c r="T152" s="100">
        <f t="shared" si="31"/>
        <v>525.40289337842194</v>
      </c>
      <c r="U152" s="100">
        <f t="shared" si="37"/>
        <v>307071.40460883745</v>
      </c>
    </row>
    <row r="153" spans="2:21" s="1" customFormat="1" ht="16.5">
      <c r="B153" s="67">
        <v>220</v>
      </c>
      <c r="C153" s="70">
        <f t="shared" si="38"/>
        <v>50131</v>
      </c>
      <c r="D153" s="72">
        <f t="shared" si="39"/>
        <v>0</v>
      </c>
      <c r="E153" s="75">
        <f t="shared" si="32"/>
        <v>4.4999999999999998E-2</v>
      </c>
      <c r="F153" s="72">
        <f xml:space="preserve"> -PMT(E153/12,B153,D153)</f>
        <v>0</v>
      </c>
      <c r="G153" s="72">
        <f>D153*E153/12</f>
        <v>0</v>
      </c>
      <c r="H153" s="72">
        <f t="shared" si="30"/>
        <v>0</v>
      </c>
      <c r="I153" s="72">
        <f>D153-H153</f>
        <v>0</v>
      </c>
      <c r="K153" s="72">
        <f t="shared" si="40"/>
        <v>402104.00697626878</v>
      </c>
      <c r="L153" s="83">
        <f t="shared" si="28"/>
        <v>0.76235119265659268</v>
      </c>
      <c r="M153" s="72">
        <f t="shared" si="33"/>
        <v>402104.00697626878</v>
      </c>
      <c r="O153" s="98">
        <f t="shared" si="41"/>
        <v>341</v>
      </c>
      <c r="P153" s="100">
        <f t="shared" si="29"/>
        <v>307071.40460883745</v>
      </c>
      <c r="Q153" s="102">
        <f t="shared" si="34"/>
        <v>3.5000000000000003E-2</v>
      </c>
      <c r="R153" s="100">
        <f t="shared" si="35"/>
        <v>1422.5602485932179</v>
      </c>
      <c r="S153" s="100">
        <f t="shared" si="36"/>
        <v>895.6249301091093</v>
      </c>
      <c r="T153" s="100">
        <f t="shared" si="31"/>
        <v>526.93531848410862</v>
      </c>
      <c r="U153" s="100">
        <f t="shared" si="37"/>
        <v>306544.46929035336</v>
      </c>
    </row>
    <row r="154" spans="2:21" s="1" customFormat="1" ht="16.5">
      <c r="B154" s="67">
        <v>219</v>
      </c>
      <c r="C154" s="70">
        <f t="shared" si="38"/>
        <v>50161</v>
      </c>
      <c r="D154" s="72">
        <f t="shared" si="39"/>
        <v>0</v>
      </c>
      <c r="E154" s="75">
        <f t="shared" si="32"/>
        <v>4.4999999999999998E-2</v>
      </c>
      <c r="F154" s="72">
        <f xml:space="preserve"> -PMT(E154/12,B154,D154)</f>
        <v>0</v>
      </c>
      <c r="G154" s="72">
        <f>D154*E154/12</f>
        <v>0</v>
      </c>
      <c r="H154" s="72">
        <f t="shared" si="30"/>
        <v>0</v>
      </c>
      <c r="I154" s="72">
        <f>D154-H154</f>
        <v>0</v>
      </c>
      <c r="K154" s="72">
        <f t="shared" si="40"/>
        <v>402104.00697626878</v>
      </c>
      <c r="L154" s="83">
        <f t="shared" si="28"/>
        <v>0.76103692519346278</v>
      </c>
      <c r="M154" s="72">
        <f t="shared" si="33"/>
        <v>402104.00697626878</v>
      </c>
      <c r="O154" s="98">
        <f t="shared" si="41"/>
        <v>340</v>
      </c>
      <c r="P154" s="100">
        <f t="shared" si="29"/>
        <v>306544.46929035336</v>
      </c>
      <c r="Q154" s="102">
        <f t="shared" si="34"/>
        <v>3.5000000000000003E-2</v>
      </c>
      <c r="R154" s="100">
        <f t="shared" si="35"/>
        <v>1422.5602485932184</v>
      </c>
      <c r="S154" s="100">
        <f t="shared" si="36"/>
        <v>894.08803543019746</v>
      </c>
      <c r="T154" s="100">
        <f t="shared" si="31"/>
        <v>528.47221316302091</v>
      </c>
      <c r="U154" s="100">
        <f t="shared" si="37"/>
        <v>306015.99707719032</v>
      </c>
    </row>
    <row r="155" spans="2:21" s="1" customFormat="1" ht="16.5">
      <c r="B155" s="67">
        <v>218</v>
      </c>
      <c r="C155" s="70">
        <f t="shared" si="38"/>
        <v>50192</v>
      </c>
      <c r="D155" s="72">
        <f t="shared" si="39"/>
        <v>0</v>
      </c>
      <c r="E155" s="75">
        <f t="shared" si="32"/>
        <v>4.4999999999999998E-2</v>
      </c>
      <c r="F155" s="72">
        <f xml:space="preserve"> -PMT(E155/12,B155,D155)</f>
        <v>0</v>
      </c>
      <c r="G155" s="72">
        <f>D155*E155/12</f>
        <v>0</v>
      </c>
      <c r="H155" s="72">
        <f t="shared" si="30"/>
        <v>0</v>
      </c>
      <c r="I155" s="72">
        <f>D155-H155</f>
        <v>0</v>
      </c>
      <c r="K155" s="72">
        <f t="shared" si="40"/>
        <v>402104.00697626878</v>
      </c>
      <c r="L155" s="83">
        <f t="shared" si="28"/>
        <v>0.75971882445023231</v>
      </c>
      <c r="M155" s="72">
        <f t="shared" si="33"/>
        <v>402104.00697626878</v>
      </c>
      <c r="O155" s="98">
        <f t="shared" si="41"/>
        <v>339</v>
      </c>
      <c r="P155" s="100">
        <f t="shared" si="29"/>
        <v>306015.99707719032</v>
      </c>
      <c r="Q155" s="102">
        <f t="shared" si="34"/>
        <v>3.5000000000000003E-2</v>
      </c>
      <c r="R155" s="100">
        <f t="shared" si="35"/>
        <v>1422.5602485932179</v>
      </c>
      <c r="S155" s="100">
        <f t="shared" si="36"/>
        <v>892.5466581418051</v>
      </c>
      <c r="T155" s="100">
        <f t="shared" si="31"/>
        <v>530.01359045141282</v>
      </c>
      <c r="U155" s="100">
        <f t="shared" si="37"/>
        <v>305485.98348673893</v>
      </c>
    </row>
    <row r="156" spans="2:21" s="1" customFormat="1" ht="16.5">
      <c r="B156" s="67">
        <v>217</v>
      </c>
      <c r="C156" s="70">
        <f t="shared" si="38"/>
        <v>50222</v>
      </c>
      <c r="D156" s="72">
        <f t="shared" si="39"/>
        <v>0</v>
      </c>
      <c r="E156" s="75">
        <f t="shared" si="32"/>
        <v>4.4999999999999998E-2</v>
      </c>
      <c r="F156" s="72">
        <f xml:space="preserve"> -PMT(E156/12,B156,D156)</f>
        <v>0</v>
      </c>
      <c r="G156" s="72">
        <f>D156*E156/12</f>
        <v>0</v>
      </c>
      <c r="H156" s="72">
        <f t="shared" si="30"/>
        <v>0</v>
      </c>
      <c r="I156" s="72">
        <f>D156-H156</f>
        <v>0</v>
      </c>
      <c r="K156" s="72">
        <f t="shared" si="40"/>
        <v>402104.00697626878</v>
      </c>
      <c r="L156" s="83">
        <f t="shared" si="28"/>
        <v>0.75839687924650068</v>
      </c>
      <c r="M156" s="72">
        <f t="shared" si="33"/>
        <v>402104.00697626878</v>
      </c>
      <c r="O156" s="98">
        <f t="shared" si="41"/>
        <v>338</v>
      </c>
      <c r="P156" s="100">
        <f t="shared" si="29"/>
        <v>305485.98348673893</v>
      </c>
      <c r="Q156" s="102">
        <f t="shared" si="34"/>
        <v>3.5000000000000003E-2</v>
      </c>
      <c r="R156" s="100">
        <f t="shared" si="35"/>
        <v>1422.5602485932181</v>
      </c>
      <c r="S156" s="100">
        <f t="shared" si="36"/>
        <v>891.00078516965539</v>
      </c>
      <c r="T156" s="100">
        <f t="shared" si="31"/>
        <v>531.55946342356276</v>
      </c>
      <c r="U156" s="100">
        <f t="shared" si="37"/>
        <v>304954.42402331537</v>
      </c>
    </row>
    <row r="157" spans="2:21" s="1" customFormat="1" ht="16.5">
      <c r="B157" s="67">
        <v>216</v>
      </c>
      <c r="C157" s="70">
        <f t="shared" si="38"/>
        <v>50253</v>
      </c>
      <c r="D157" s="72">
        <f t="shared" si="39"/>
        <v>0</v>
      </c>
      <c r="E157" s="75">
        <f t="shared" si="32"/>
        <v>4.4999999999999998E-2</v>
      </c>
      <c r="F157" s="72">
        <f xml:space="preserve"> -PMT(E157/12,B157,D157)</f>
        <v>0</v>
      </c>
      <c r="G157" s="72">
        <f>D157*E157/12</f>
        <v>0</v>
      </c>
      <c r="H157" s="72">
        <f t="shared" si="30"/>
        <v>0</v>
      </c>
      <c r="I157" s="72">
        <f>D157-H157</f>
        <v>0</v>
      </c>
      <c r="K157" s="72">
        <f t="shared" si="40"/>
        <v>406125.04704603145</v>
      </c>
      <c r="L157" s="83">
        <f t="shared" si="28"/>
        <v>0.74957532511807734</v>
      </c>
      <c r="M157" s="72">
        <f t="shared" si="33"/>
        <v>406125.04704603145</v>
      </c>
      <c r="O157" s="98">
        <f t="shared" si="41"/>
        <v>337</v>
      </c>
      <c r="P157" s="100">
        <f t="shared" si="29"/>
        <v>304954.42402331537</v>
      </c>
      <c r="Q157" s="102">
        <f t="shared" si="34"/>
        <v>3.5000000000000003E-2</v>
      </c>
      <c r="R157" s="100">
        <f t="shared" si="35"/>
        <v>1422.5602485932179</v>
      </c>
      <c r="S157" s="100">
        <f t="shared" si="36"/>
        <v>889.45040340133664</v>
      </c>
      <c r="T157" s="100">
        <f t="shared" si="31"/>
        <v>533.10984519188128</v>
      </c>
      <c r="U157" s="100">
        <f t="shared" si="37"/>
        <v>304421.31417812349</v>
      </c>
    </row>
    <row r="158" spans="2:21" s="1" customFormat="1" ht="16.5">
      <c r="B158" s="67">
        <v>215</v>
      </c>
      <c r="C158" s="70">
        <f t="shared" si="38"/>
        <v>50284</v>
      </c>
      <c r="D158" s="72">
        <f t="shared" si="39"/>
        <v>0</v>
      </c>
      <c r="E158" s="75">
        <f t="shared" si="32"/>
        <v>4.4999999999999998E-2</v>
      </c>
      <c r="F158" s="72">
        <f xml:space="preserve"> -PMT(E158/12,B158,D158)</f>
        <v>0</v>
      </c>
      <c r="G158" s="72">
        <f>D158*E158/12</f>
        <v>0</v>
      </c>
      <c r="H158" s="72">
        <f t="shared" si="30"/>
        <v>0</v>
      </c>
      <c r="I158" s="72">
        <f>D158-H158</f>
        <v>0</v>
      </c>
      <c r="K158" s="72">
        <f t="shared" si="40"/>
        <v>406125.04704603145</v>
      </c>
      <c r="L158" s="83">
        <f t="shared" si="28"/>
        <v>0.7482588223492973</v>
      </c>
      <c r="M158" s="72">
        <f t="shared" si="33"/>
        <v>406125.04704603145</v>
      </c>
      <c r="O158" s="98">
        <f t="shared" si="41"/>
        <v>336</v>
      </c>
      <c r="P158" s="100">
        <f t="shared" si="29"/>
        <v>304421.31417812349</v>
      </c>
      <c r="Q158" s="102">
        <f t="shared" si="34"/>
        <v>3.5000000000000003E-2</v>
      </c>
      <c r="R158" s="100">
        <f t="shared" si="35"/>
        <v>1422.5602485932181</v>
      </c>
      <c r="S158" s="100">
        <f t="shared" si="36"/>
        <v>887.8954996861936</v>
      </c>
      <c r="T158" s="100">
        <f t="shared" si="31"/>
        <v>534.66474890702455</v>
      </c>
      <c r="U158" s="100">
        <f t="shared" si="37"/>
        <v>303886.64942921646</v>
      </c>
    </row>
    <row r="159" spans="2:21" s="1" customFormat="1" ht="16.5">
      <c r="B159" s="67">
        <v>214</v>
      </c>
      <c r="C159" s="70">
        <f t="shared" si="38"/>
        <v>50314</v>
      </c>
      <c r="D159" s="72">
        <f t="shared" si="39"/>
        <v>0</v>
      </c>
      <c r="E159" s="75">
        <f t="shared" si="32"/>
        <v>4.4999999999999998E-2</v>
      </c>
      <c r="F159" s="72">
        <f xml:space="preserve"> -PMT(E159/12,B159,D159)</f>
        <v>0</v>
      </c>
      <c r="G159" s="72">
        <f>D159*E159/12</f>
        <v>0</v>
      </c>
      <c r="H159" s="72">
        <f t="shared" si="30"/>
        <v>0</v>
      </c>
      <c r="I159" s="72">
        <f>D159-H159</f>
        <v>0</v>
      </c>
      <c r="K159" s="72">
        <f t="shared" si="40"/>
        <v>406125.04704603145</v>
      </c>
      <c r="L159" s="83">
        <f t="shared" si="28"/>
        <v>0.74693847978077499</v>
      </c>
      <c r="M159" s="72">
        <f t="shared" si="33"/>
        <v>406125.04704603145</v>
      </c>
      <c r="O159" s="98">
        <f t="shared" si="41"/>
        <v>335</v>
      </c>
      <c r="P159" s="100">
        <f t="shared" si="29"/>
        <v>303886.64942921646</v>
      </c>
      <c r="Q159" s="102">
        <f t="shared" si="34"/>
        <v>3.5000000000000003E-2</v>
      </c>
      <c r="R159" s="100">
        <f t="shared" si="35"/>
        <v>1422.5602485932181</v>
      </c>
      <c r="S159" s="100">
        <f t="shared" si="36"/>
        <v>886.33606083521465</v>
      </c>
      <c r="T159" s="100">
        <f t="shared" si="31"/>
        <v>536.2241877580035</v>
      </c>
      <c r="U159" s="100">
        <f t="shared" si="37"/>
        <v>303350.42524145846</v>
      </c>
    </row>
    <row r="160" spans="2:21" s="1" customFormat="1" ht="16.5">
      <c r="B160" s="67">
        <v>213</v>
      </c>
      <c r="C160" s="70">
        <f t="shared" si="38"/>
        <v>50345</v>
      </c>
      <c r="D160" s="72">
        <f t="shared" si="39"/>
        <v>0</v>
      </c>
      <c r="E160" s="75">
        <f t="shared" si="32"/>
        <v>4.4999999999999998E-2</v>
      </c>
      <c r="F160" s="72">
        <f xml:space="preserve"> -PMT(E160/12,B160,D160)</f>
        <v>0</v>
      </c>
      <c r="G160" s="72">
        <f>D160*E160/12</f>
        <v>0</v>
      </c>
      <c r="H160" s="72">
        <f t="shared" si="30"/>
        <v>0</v>
      </c>
      <c r="I160" s="72">
        <f>D160-H160</f>
        <v>0</v>
      </c>
      <c r="K160" s="72">
        <f t="shared" si="40"/>
        <v>406125.04704603145</v>
      </c>
      <c r="L160" s="83">
        <f t="shared" si="28"/>
        <v>0.74561428621309456</v>
      </c>
      <c r="M160" s="72">
        <f t="shared" si="33"/>
        <v>406125.04704603145</v>
      </c>
      <c r="O160" s="98">
        <f t="shared" si="41"/>
        <v>334</v>
      </c>
      <c r="P160" s="100">
        <f t="shared" si="29"/>
        <v>303350.42524145846</v>
      </c>
      <c r="Q160" s="102">
        <f t="shared" si="34"/>
        <v>3.5000000000000003E-2</v>
      </c>
      <c r="R160" s="100">
        <f t="shared" si="35"/>
        <v>1422.5602485932179</v>
      </c>
      <c r="S160" s="100">
        <f t="shared" si="36"/>
        <v>884.77207362092065</v>
      </c>
      <c r="T160" s="100">
        <f t="shared" si="31"/>
        <v>537.78817497229727</v>
      </c>
      <c r="U160" s="100">
        <f t="shared" si="37"/>
        <v>302812.63706648618</v>
      </c>
    </row>
    <row r="161" spans="2:21" s="1" customFormat="1" ht="16.5">
      <c r="B161" s="67">
        <v>212</v>
      </c>
      <c r="C161" s="70">
        <f t="shared" si="38"/>
        <v>50375</v>
      </c>
      <c r="D161" s="72">
        <f t="shared" si="39"/>
        <v>0</v>
      </c>
      <c r="E161" s="75">
        <f t="shared" si="32"/>
        <v>4.4999999999999998E-2</v>
      </c>
      <c r="F161" s="72">
        <f xml:space="preserve"> -PMT(E161/12,B161,D161)</f>
        <v>0</v>
      </c>
      <c r="G161" s="72">
        <f>D161*E161/12</f>
        <v>0</v>
      </c>
      <c r="H161" s="72">
        <f t="shared" si="30"/>
        <v>0</v>
      </c>
      <c r="I161" s="72">
        <f>D161-H161</f>
        <v>0</v>
      </c>
      <c r="K161" s="72">
        <f t="shared" si="40"/>
        <v>406125.04704603145</v>
      </c>
      <c r="L161" s="83">
        <f t="shared" si="28"/>
        <v>0.74428623041417497</v>
      </c>
      <c r="M161" s="72">
        <f t="shared" si="33"/>
        <v>406125.04704603145</v>
      </c>
      <c r="O161" s="98">
        <f t="shared" si="41"/>
        <v>333</v>
      </c>
      <c r="P161" s="100">
        <f t="shared" si="29"/>
        <v>302812.63706648618</v>
      </c>
      <c r="Q161" s="102">
        <f t="shared" si="34"/>
        <v>3.5000000000000003E-2</v>
      </c>
      <c r="R161" s="100">
        <f t="shared" si="35"/>
        <v>1422.5602485932181</v>
      </c>
      <c r="S161" s="100">
        <f t="shared" si="36"/>
        <v>883.20352477725146</v>
      </c>
      <c r="T161" s="100">
        <f t="shared" si="31"/>
        <v>539.35672381596669</v>
      </c>
      <c r="U161" s="100">
        <f t="shared" si="37"/>
        <v>302273.28034267022</v>
      </c>
    </row>
    <row r="162" spans="2:21" s="1" customFormat="1" ht="16.5">
      <c r="B162" s="67">
        <v>211</v>
      </c>
      <c r="C162" s="70">
        <f t="shared" si="38"/>
        <v>50406</v>
      </c>
      <c r="D162" s="72">
        <f t="shared" si="39"/>
        <v>0</v>
      </c>
      <c r="E162" s="75">
        <f t="shared" si="32"/>
        <v>4.4999999999999998E-2</v>
      </c>
      <c r="F162" s="72">
        <f xml:space="preserve"> -PMT(E162/12,B162,D162)</f>
        <v>0</v>
      </c>
      <c r="G162" s="72">
        <f>D162*E162/12</f>
        <v>0</v>
      </c>
      <c r="H162" s="72">
        <f t="shared" si="30"/>
        <v>0</v>
      </c>
      <c r="I162" s="72">
        <f>D162-H162</f>
        <v>0</v>
      </c>
      <c r="K162" s="72">
        <f t="shared" si="40"/>
        <v>406125.04704603145</v>
      </c>
      <c r="L162" s="83">
        <f t="shared" si="28"/>
        <v>0.74295430111917515</v>
      </c>
      <c r="M162" s="72">
        <f t="shared" si="33"/>
        <v>406125.04704603145</v>
      </c>
      <c r="O162" s="98">
        <f t="shared" si="41"/>
        <v>332</v>
      </c>
      <c r="P162" s="100">
        <f t="shared" si="29"/>
        <v>302273.28034267022</v>
      </c>
      <c r="Q162" s="102">
        <f t="shared" si="34"/>
        <v>3.5000000000000003E-2</v>
      </c>
      <c r="R162" s="100">
        <f t="shared" si="35"/>
        <v>1422.5602485932181</v>
      </c>
      <c r="S162" s="100">
        <f t="shared" si="36"/>
        <v>881.63040099945499</v>
      </c>
      <c r="T162" s="100">
        <f t="shared" si="31"/>
        <v>540.92984759376316</v>
      </c>
      <c r="U162" s="100">
        <f t="shared" si="37"/>
        <v>301732.35049507645</v>
      </c>
    </row>
    <row r="163" spans="2:21" s="1" customFormat="1" ht="16.5">
      <c r="B163" s="67">
        <v>210</v>
      </c>
      <c r="C163" s="70">
        <f t="shared" si="38"/>
        <v>50437</v>
      </c>
      <c r="D163" s="72">
        <f t="shared" si="39"/>
        <v>0</v>
      </c>
      <c r="E163" s="75">
        <f t="shared" si="32"/>
        <v>4.4999999999999998E-2</v>
      </c>
      <c r="F163" s="72">
        <f xml:space="preserve"> -PMT(E163/12,B163,D163)</f>
        <v>0</v>
      </c>
      <c r="G163" s="72">
        <f>D163*E163/12</f>
        <v>0</v>
      </c>
      <c r="H163" s="72">
        <f t="shared" si="30"/>
        <v>0</v>
      </c>
      <c r="I163" s="72">
        <f>D163-H163</f>
        <v>0</v>
      </c>
      <c r="K163" s="72">
        <f t="shared" si="40"/>
        <v>406125.04704603145</v>
      </c>
      <c r="L163" s="83">
        <f t="shared" si="28"/>
        <v>0.74161848703039834</v>
      </c>
      <c r="M163" s="72">
        <f t="shared" si="33"/>
        <v>406125.04704603145</v>
      </c>
      <c r="O163" s="98">
        <f t="shared" si="41"/>
        <v>331</v>
      </c>
      <c r="P163" s="100">
        <f t="shared" si="29"/>
        <v>301732.35049507645</v>
      </c>
      <c r="Q163" s="102">
        <f t="shared" si="34"/>
        <v>3.5000000000000003E-2</v>
      </c>
      <c r="R163" s="100">
        <f t="shared" si="35"/>
        <v>1422.5602485932181</v>
      </c>
      <c r="S163" s="100">
        <f t="shared" si="36"/>
        <v>880.05268894397307</v>
      </c>
      <c r="T163" s="100">
        <f t="shared" si="31"/>
        <v>542.50755964924508</v>
      </c>
      <c r="U163" s="100">
        <f t="shared" si="37"/>
        <v>301189.84293542721</v>
      </c>
    </row>
    <row r="164" spans="2:21" s="1" customFormat="1" ht="16.5">
      <c r="B164" s="67">
        <v>209</v>
      </c>
      <c r="C164" s="70">
        <f t="shared" si="38"/>
        <v>50465</v>
      </c>
      <c r="D164" s="72">
        <f t="shared" si="39"/>
        <v>0</v>
      </c>
      <c r="E164" s="75">
        <f t="shared" si="32"/>
        <v>4.4999999999999998E-2</v>
      </c>
      <c r="F164" s="72">
        <f xml:space="preserve"> -PMT(E164/12,B164,D164)</f>
        <v>0</v>
      </c>
      <c r="G164" s="72">
        <f>D164*E164/12</f>
        <v>0</v>
      </c>
      <c r="H164" s="72">
        <f t="shared" si="30"/>
        <v>0</v>
      </c>
      <c r="I164" s="72">
        <f>D164-H164</f>
        <v>0</v>
      </c>
      <c r="K164" s="72">
        <f t="shared" si="40"/>
        <v>406125.04704603145</v>
      </c>
      <c r="L164" s="83">
        <f t="shared" si="28"/>
        <v>0.74027877681719589</v>
      </c>
      <c r="M164" s="72">
        <f t="shared" si="33"/>
        <v>406125.04704603145</v>
      </c>
      <c r="O164" s="98">
        <f t="shared" si="41"/>
        <v>330</v>
      </c>
      <c r="P164" s="100">
        <f t="shared" si="29"/>
        <v>301189.84293542721</v>
      </c>
      <c r="Q164" s="102">
        <f t="shared" si="34"/>
        <v>3.5000000000000003E-2</v>
      </c>
      <c r="R164" s="100">
        <f t="shared" si="35"/>
        <v>1422.5602485932184</v>
      </c>
      <c r="S164" s="100">
        <f t="shared" si="36"/>
        <v>878.47037522832943</v>
      </c>
      <c r="T164" s="100">
        <f t="shared" si="31"/>
        <v>544.08987336488894</v>
      </c>
      <c r="U164" s="100">
        <f t="shared" si="37"/>
        <v>300645.75306206231</v>
      </c>
    </row>
    <row r="165" spans="2:21" s="1" customFormat="1" ht="16.5">
      <c r="B165" s="67">
        <v>208</v>
      </c>
      <c r="C165" s="70">
        <f t="shared" si="38"/>
        <v>50496</v>
      </c>
      <c r="D165" s="72">
        <f t="shared" si="39"/>
        <v>0</v>
      </c>
      <c r="E165" s="75">
        <f t="shared" si="32"/>
        <v>4.4999999999999998E-2</v>
      </c>
      <c r="F165" s="72">
        <f xml:space="preserve"> -PMT(E165/12,B165,D165)</f>
        <v>0</v>
      </c>
      <c r="G165" s="72">
        <f>D165*E165/12</f>
        <v>0</v>
      </c>
      <c r="H165" s="72">
        <f t="shared" si="30"/>
        <v>0</v>
      </c>
      <c r="I165" s="72">
        <f>D165-H165</f>
        <v>0</v>
      </c>
      <c r="K165" s="72">
        <f t="shared" si="40"/>
        <v>406125.04704603145</v>
      </c>
      <c r="L165" s="83">
        <f t="shared" si="28"/>
        <v>0.73893515911587171</v>
      </c>
      <c r="M165" s="72">
        <f t="shared" si="33"/>
        <v>406125.04704603145</v>
      </c>
      <c r="O165" s="98">
        <f t="shared" si="41"/>
        <v>329</v>
      </c>
      <c r="P165" s="100">
        <f t="shared" si="29"/>
        <v>300645.75306206231</v>
      </c>
      <c r="Q165" s="102">
        <f t="shared" si="34"/>
        <v>3.5000000000000003E-2</v>
      </c>
      <c r="R165" s="100">
        <f t="shared" si="35"/>
        <v>1422.5602485932181</v>
      </c>
      <c r="S165" s="100">
        <f t="shared" si="36"/>
        <v>876.88344643101516</v>
      </c>
      <c r="T165" s="100">
        <f t="shared" si="31"/>
        <v>545.67680216220299</v>
      </c>
      <c r="U165" s="100">
        <f t="shared" si="37"/>
        <v>300100.07625990012</v>
      </c>
    </row>
    <row r="166" spans="2:21" s="1" customFormat="1" ht="16.5">
      <c r="B166" s="67">
        <v>207</v>
      </c>
      <c r="C166" s="70">
        <f t="shared" si="38"/>
        <v>50526</v>
      </c>
      <c r="D166" s="72">
        <f t="shared" si="39"/>
        <v>0</v>
      </c>
      <c r="E166" s="75">
        <f t="shared" si="32"/>
        <v>4.4999999999999998E-2</v>
      </c>
      <c r="F166" s="72">
        <f xml:space="preserve"> -PMT(E166/12,B166,D166)</f>
        <v>0</v>
      </c>
      <c r="G166" s="72">
        <f>D166*E166/12</f>
        <v>0</v>
      </c>
      <c r="H166" s="72">
        <f t="shared" si="30"/>
        <v>0</v>
      </c>
      <c r="I166" s="72">
        <f>D166-H166</f>
        <v>0</v>
      </c>
      <c r="K166" s="72">
        <f t="shared" si="40"/>
        <v>406125.04704603145</v>
      </c>
      <c r="L166" s="83">
        <f t="shared" si="28"/>
        <v>0.73758762252958521</v>
      </c>
      <c r="M166" s="72">
        <f t="shared" si="33"/>
        <v>406125.04704603145</v>
      </c>
      <c r="O166" s="98">
        <f t="shared" si="41"/>
        <v>328</v>
      </c>
      <c r="P166" s="100">
        <f t="shared" si="29"/>
        <v>300100.07625990012</v>
      </c>
      <c r="Q166" s="102">
        <f t="shared" si="34"/>
        <v>3.5000000000000003E-2</v>
      </c>
      <c r="R166" s="100">
        <f t="shared" si="35"/>
        <v>1422.5602485932181</v>
      </c>
      <c r="S166" s="100">
        <f t="shared" si="36"/>
        <v>875.29188909137554</v>
      </c>
      <c r="T166" s="100">
        <f t="shared" si="31"/>
        <v>547.26835950184261</v>
      </c>
      <c r="U166" s="100">
        <f t="shared" si="37"/>
        <v>299552.80790039827</v>
      </c>
    </row>
    <row r="167" spans="2:21" s="1" customFormat="1" ht="16.5">
      <c r="B167" s="67">
        <v>206</v>
      </c>
      <c r="C167" s="70">
        <f t="shared" si="38"/>
        <v>50557</v>
      </c>
      <c r="D167" s="72">
        <f t="shared" si="39"/>
        <v>0</v>
      </c>
      <c r="E167" s="75">
        <f t="shared" si="32"/>
        <v>4.4999999999999998E-2</v>
      </c>
      <c r="F167" s="72">
        <f xml:space="preserve"> -PMT(E167/12,B167,D167)</f>
        <v>0</v>
      </c>
      <c r="G167" s="72">
        <f>D167*E167/12</f>
        <v>0</v>
      </c>
      <c r="H167" s="72">
        <f t="shared" si="30"/>
        <v>0</v>
      </c>
      <c r="I167" s="72">
        <f>D167-H167</f>
        <v>0</v>
      </c>
      <c r="K167" s="72">
        <f t="shared" si="40"/>
        <v>406125.04704603145</v>
      </c>
      <c r="L167" s="83">
        <f t="shared" si="28"/>
        <v>0.7362361556282554</v>
      </c>
      <c r="M167" s="72">
        <f t="shared" si="33"/>
        <v>406125.04704603145</v>
      </c>
      <c r="O167" s="98">
        <f t="shared" si="41"/>
        <v>327</v>
      </c>
      <c r="P167" s="100">
        <f t="shared" si="29"/>
        <v>299552.80790039827</v>
      </c>
      <c r="Q167" s="102">
        <f t="shared" si="34"/>
        <v>3.5000000000000003E-2</v>
      </c>
      <c r="R167" s="100">
        <f t="shared" si="35"/>
        <v>1422.5602485932181</v>
      </c>
      <c r="S167" s="100">
        <f t="shared" si="36"/>
        <v>873.69568970949501</v>
      </c>
      <c r="T167" s="100">
        <f t="shared" si="31"/>
        <v>548.86455888372313</v>
      </c>
      <c r="U167" s="100">
        <f t="shared" si="37"/>
        <v>299003.94334151456</v>
      </c>
    </row>
    <row r="168" spans="2:21" s="1" customFormat="1" ht="16.5">
      <c r="B168" s="67">
        <v>205</v>
      </c>
      <c r="C168" s="70">
        <f t="shared" si="38"/>
        <v>50587</v>
      </c>
      <c r="D168" s="72">
        <f t="shared" si="39"/>
        <v>0</v>
      </c>
      <c r="E168" s="75">
        <f t="shared" si="32"/>
        <v>4.4999999999999998E-2</v>
      </c>
      <c r="F168" s="72">
        <f xml:space="preserve"> -PMT(E168/12,B168,D168)</f>
        <v>0</v>
      </c>
      <c r="G168" s="72">
        <f>D168*E168/12</f>
        <v>0</v>
      </c>
      <c r="H168" s="72">
        <f t="shared" si="30"/>
        <v>0</v>
      </c>
      <c r="I168" s="72">
        <f>D168-H168</f>
        <v>0</v>
      </c>
      <c r="K168" s="72">
        <f t="shared" si="40"/>
        <v>406125.04704603145</v>
      </c>
      <c r="L168" s="83">
        <f t="shared" si="28"/>
        <v>0.73488074694846339</v>
      </c>
      <c r="M168" s="72">
        <f t="shared" si="33"/>
        <v>406125.04704603145</v>
      </c>
      <c r="O168" s="98">
        <f t="shared" si="41"/>
        <v>326</v>
      </c>
      <c r="P168" s="100">
        <f t="shared" si="29"/>
        <v>299003.94334151456</v>
      </c>
      <c r="Q168" s="102">
        <f t="shared" si="34"/>
        <v>3.5000000000000003E-2</v>
      </c>
      <c r="R168" s="100">
        <f t="shared" si="35"/>
        <v>1422.5602485932184</v>
      </c>
      <c r="S168" s="100">
        <f t="shared" si="36"/>
        <v>872.0948347460843</v>
      </c>
      <c r="T168" s="100">
        <f t="shared" si="31"/>
        <v>550.46541384713407</v>
      </c>
      <c r="U168" s="100">
        <f t="shared" si="37"/>
        <v>298453.47792766744</v>
      </c>
    </row>
    <row r="169" spans="2:21" s="1" customFormat="1" ht="16.5">
      <c r="B169" s="67">
        <v>204</v>
      </c>
      <c r="C169" s="70">
        <f t="shared" si="38"/>
        <v>50618</v>
      </c>
      <c r="D169" s="72">
        <f t="shared" si="39"/>
        <v>0</v>
      </c>
      <c r="E169" s="75">
        <f t="shared" si="32"/>
        <v>4.4999999999999998E-2</v>
      </c>
      <c r="F169" s="72">
        <f xml:space="preserve"> -PMT(E169/12,B169,D169)</f>
        <v>0</v>
      </c>
      <c r="G169" s="72">
        <f>D169*E169/12</f>
        <v>0</v>
      </c>
      <c r="H169" s="72">
        <f t="shared" si="30"/>
        <v>0</v>
      </c>
      <c r="I169" s="72">
        <f>D169-H169</f>
        <v>0</v>
      </c>
      <c r="K169" s="72">
        <f t="shared" si="40"/>
        <v>410186.29751649179</v>
      </c>
      <c r="L169" s="83">
        <f t="shared" si="28"/>
        <v>0.72625879702312413</v>
      </c>
      <c r="M169" s="72">
        <f t="shared" si="33"/>
        <v>410186.29751649179</v>
      </c>
      <c r="O169" s="98">
        <f t="shared" si="41"/>
        <v>325</v>
      </c>
      <c r="P169" s="100">
        <f t="shared" si="29"/>
        <v>298453.47792766744</v>
      </c>
      <c r="Q169" s="102">
        <f t="shared" si="34"/>
        <v>3.5000000000000003E-2</v>
      </c>
      <c r="R169" s="100">
        <f t="shared" si="35"/>
        <v>1422.5602485932184</v>
      </c>
      <c r="S169" s="100">
        <f t="shared" si="36"/>
        <v>870.48931062236352</v>
      </c>
      <c r="T169" s="100">
        <f t="shared" si="31"/>
        <v>552.07093797085486</v>
      </c>
      <c r="U169" s="100">
        <f t="shared" si="37"/>
        <v>297901.40698969661</v>
      </c>
    </row>
    <row r="170" spans="2:21" s="1" customFormat="1" ht="16.5">
      <c r="B170" s="67">
        <v>203</v>
      </c>
      <c r="C170" s="70">
        <f t="shared" si="38"/>
        <v>50649</v>
      </c>
      <c r="D170" s="72">
        <f t="shared" si="39"/>
        <v>0</v>
      </c>
      <c r="E170" s="75">
        <f t="shared" si="32"/>
        <v>4.4999999999999998E-2</v>
      </c>
      <c r="F170" s="72">
        <f xml:space="preserve"> -PMT(E170/12,B170,D170)</f>
        <v>0</v>
      </c>
      <c r="G170" s="72">
        <f>D170*E170/12</f>
        <v>0</v>
      </c>
      <c r="H170" s="72">
        <f t="shared" si="30"/>
        <v>0</v>
      </c>
      <c r="I170" s="72">
        <f>D170-H170</f>
        <v>0</v>
      </c>
      <c r="K170" s="72">
        <f t="shared" si="40"/>
        <v>410186.29751649179</v>
      </c>
      <c r="L170" s="83">
        <f t="shared" si="28"/>
        <v>0.72490896854707421</v>
      </c>
      <c r="M170" s="72">
        <f t="shared" si="33"/>
        <v>410186.29751649179</v>
      </c>
      <c r="O170" s="98">
        <f t="shared" si="41"/>
        <v>324</v>
      </c>
      <c r="P170" s="100">
        <f t="shared" si="29"/>
        <v>297901.40698969661</v>
      </c>
      <c r="Q170" s="102">
        <f t="shared" si="34"/>
        <v>3.5000000000000003E-2</v>
      </c>
      <c r="R170" s="100">
        <f t="shared" si="35"/>
        <v>1422.5602485932184</v>
      </c>
      <c r="S170" s="100">
        <f t="shared" si="36"/>
        <v>868.87910371994849</v>
      </c>
      <c r="T170" s="100">
        <f t="shared" si="31"/>
        <v>553.68114487326989</v>
      </c>
      <c r="U170" s="100">
        <f t="shared" si="37"/>
        <v>297347.72584482335</v>
      </c>
    </row>
    <row r="171" spans="2:21" s="1" customFormat="1" ht="16.5">
      <c r="B171" s="67">
        <v>202</v>
      </c>
      <c r="C171" s="70">
        <f t="shared" si="38"/>
        <v>50679</v>
      </c>
      <c r="D171" s="72">
        <f t="shared" si="39"/>
        <v>0</v>
      </c>
      <c r="E171" s="75">
        <f t="shared" si="32"/>
        <v>4.4999999999999998E-2</v>
      </c>
      <c r="F171" s="72">
        <f xml:space="preserve"> -PMT(E171/12,B171,D171)</f>
        <v>0</v>
      </c>
      <c r="G171" s="72">
        <f>D171*E171/12</f>
        <v>0</v>
      </c>
      <c r="H171" s="72">
        <f t="shared" si="30"/>
        <v>0</v>
      </c>
      <c r="I171" s="72">
        <f>D171-H171</f>
        <v>0</v>
      </c>
      <c r="K171" s="72">
        <f t="shared" si="40"/>
        <v>410186.29751649179</v>
      </c>
      <c r="L171" s="83">
        <f t="shared" si="28"/>
        <v>0.72355520307130228</v>
      </c>
      <c r="M171" s="72">
        <f t="shared" si="33"/>
        <v>410186.29751649179</v>
      </c>
      <c r="O171" s="98">
        <f t="shared" si="41"/>
        <v>323</v>
      </c>
      <c r="P171" s="100">
        <f t="shared" si="29"/>
        <v>297347.72584482335</v>
      </c>
      <c r="Q171" s="102">
        <f t="shared" si="34"/>
        <v>3.5000000000000003E-2</v>
      </c>
      <c r="R171" s="100">
        <f t="shared" si="35"/>
        <v>1422.5602485932186</v>
      </c>
      <c r="S171" s="100">
        <f t="shared" si="36"/>
        <v>867.26420038073491</v>
      </c>
      <c r="T171" s="100">
        <f t="shared" si="31"/>
        <v>555.2960482124837</v>
      </c>
      <c r="U171" s="100">
        <f t="shared" si="37"/>
        <v>296792.42979661084</v>
      </c>
    </row>
    <row r="172" spans="2:21" s="1" customFormat="1" ht="16.5">
      <c r="B172" s="67">
        <v>201</v>
      </c>
      <c r="C172" s="70">
        <f t="shared" si="38"/>
        <v>50710</v>
      </c>
      <c r="D172" s="72">
        <f t="shared" si="39"/>
        <v>0</v>
      </c>
      <c r="E172" s="75">
        <f t="shared" si="32"/>
        <v>4.4999999999999998E-2</v>
      </c>
      <c r="F172" s="72">
        <f xml:space="preserve"> -PMT(E172/12,B172,D172)</f>
        <v>0</v>
      </c>
      <c r="G172" s="72">
        <f>D172*E172/12</f>
        <v>0</v>
      </c>
      <c r="H172" s="72">
        <f t="shared" si="30"/>
        <v>0</v>
      </c>
      <c r="I172" s="72">
        <f>D172-H172</f>
        <v>0</v>
      </c>
      <c r="K172" s="72">
        <f t="shared" si="40"/>
        <v>410186.29751649179</v>
      </c>
      <c r="L172" s="83">
        <f t="shared" si="28"/>
        <v>0.72219748911289283</v>
      </c>
      <c r="M172" s="72">
        <f t="shared" si="33"/>
        <v>410186.29751649179</v>
      </c>
      <c r="O172" s="98">
        <f t="shared" si="41"/>
        <v>322</v>
      </c>
      <c r="P172" s="100">
        <f t="shared" si="29"/>
        <v>296792.42979661084</v>
      </c>
      <c r="Q172" s="102">
        <f t="shared" si="34"/>
        <v>3.5000000000000003E-2</v>
      </c>
      <c r="R172" s="100">
        <f t="shared" si="35"/>
        <v>1422.5602485932184</v>
      </c>
      <c r="S172" s="100">
        <f t="shared" si="36"/>
        <v>865.64458690678168</v>
      </c>
      <c r="T172" s="100">
        <f t="shared" si="31"/>
        <v>556.91566168643669</v>
      </c>
      <c r="U172" s="100">
        <f t="shared" si="37"/>
        <v>296235.51413492439</v>
      </c>
    </row>
    <row r="173" spans="2:21" s="1" customFormat="1" ht="16.5">
      <c r="B173" s="67">
        <v>200</v>
      </c>
      <c r="C173" s="70">
        <f t="shared" si="38"/>
        <v>50740</v>
      </c>
      <c r="D173" s="72">
        <f t="shared" si="39"/>
        <v>0</v>
      </c>
      <c r="E173" s="75">
        <f t="shared" si="32"/>
        <v>4.4999999999999998E-2</v>
      </c>
      <c r="F173" s="72">
        <f xml:space="preserve"> -PMT(E173/12,B173,D173)</f>
        <v>0</v>
      </c>
      <c r="G173" s="72">
        <f>D173*E173/12</f>
        <v>0</v>
      </c>
      <c r="H173" s="72">
        <f t="shared" si="30"/>
        <v>0</v>
      </c>
      <c r="I173" s="72">
        <f>D173-H173</f>
        <v>0</v>
      </c>
      <c r="K173" s="72">
        <f t="shared" si="40"/>
        <v>410186.29751649179</v>
      </c>
      <c r="L173" s="83">
        <f t="shared" si="28"/>
        <v>0.72083581515543793</v>
      </c>
      <c r="M173" s="72">
        <f t="shared" si="33"/>
        <v>410186.29751649179</v>
      </c>
      <c r="O173" s="98">
        <f t="shared" si="41"/>
        <v>321</v>
      </c>
      <c r="P173" s="100">
        <f t="shared" si="29"/>
        <v>296235.51413492439</v>
      </c>
      <c r="Q173" s="102">
        <f t="shared" si="34"/>
        <v>3.5000000000000003E-2</v>
      </c>
      <c r="R173" s="100">
        <f t="shared" si="35"/>
        <v>1422.5602485932184</v>
      </c>
      <c r="S173" s="100">
        <f t="shared" si="36"/>
        <v>864.02024956019625</v>
      </c>
      <c r="T173" s="100">
        <f t="shared" si="31"/>
        <v>558.53999903302213</v>
      </c>
      <c r="U173" s="100">
        <f t="shared" si="37"/>
        <v>295676.97413589136</v>
      </c>
    </row>
    <row r="174" spans="2:21" s="1" customFormat="1" ht="16.5">
      <c r="B174" s="67">
        <v>199</v>
      </c>
      <c r="C174" s="70">
        <f t="shared" si="38"/>
        <v>50771</v>
      </c>
      <c r="D174" s="72">
        <f t="shared" si="39"/>
        <v>0</v>
      </c>
      <c r="E174" s="75">
        <f t="shared" si="32"/>
        <v>4.4999999999999998E-2</v>
      </c>
      <c r="F174" s="72">
        <f xml:space="preserve"> -PMT(E174/12,B174,D174)</f>
        <v>0</v>
      </c>
      <c r="G174" s="72">
        <f>D174*E174/12</f>
        <v>0</v>
      </c>
      <c r="H174" s="72">
        <f t="shared" si="30"/>
        <v>0</v>
      </c>
      <c r="I174" s="72">
        <f>D174-H174</f>
        <v>0</v>
      </c>
      <c r="K174" s="72">
        <f t="shared" si="40"/>
        <v>410186.29751649179</v>
      </c>
      <c r="L174" s="83">
        <f t="shared" si="28"/>
        <v>0.71947016964894062</v>
      </c>
      <c r="M174" s="72">
        <f t="shared" si="33"/>
        <v>410186.29751649179</v>
      </c>
      <c r="O174" s="98">
        <f t="shared" si="41"/>
        <v>320</v>
      </c>
      <c r="P174" s="100">
        <f t="shared" si="29"/>
        <v>295676.97413589136</v>
      </c>
      <c r="Q174" s="102">
        <f t="shared" si="34"/>
        <v>3.5000000000000003E-2</v>
      </c>
      <c r="R174" s="100">
        <f t="shared" si="35"/>
        <v>1422.5602485932184</v>
      </c>
      <c r="S174" s="100">
        <f t="shared" si="36"/>
        <v>862.39117456301653</v>
      </c>
      <c r="T174" s="100">
        <f t="shared" si="31"/>
        <v>560.16907403020184</v>
      </c>
      <c r="U174" s="100">
        <f t="shared" si="37"/>
        <v>295116.80506186117</v>
      </c>
    </row>
    <row r="175" spans="2:21" s="1" customFormat="1" ht="16.5">
      <c r="B175" s="67">
        <v>198</v>
      </c>
      <c r="C175" s="70">
        <f t="shared" si="38"/>
        <v>50802</v>
      </c>
      <c r="D175" s="72">
        <f t="shared" si="39"/>
        <v>0</v>
      </c>
      <c r="E175" s="75">
        <f t="shared" si="32"/>
        <v>4.4999999999999998E-2</v>
      </c>
      <c r="F175" s="72">
        <f xml:space="preserve"> -PMT(E175/12,B175,D175)</f>
        <v>0</v>
      </c>
      <c r="G175" s="72">
        <f>D175*E175/12</f>
        <v>0</v>
      </c>
      <c r="H175" s="72">
        <f t="shared" si="30"/>
        <v>0</v>
      </c>
      <c r="I175" s="72">
        <f>D175-H175</f>
        <v>0</v>
      </c>
      <c r="K175" s="72">
        <f t="shared" si="40"/>
        <v>410186.29751649179</v>
      </c>
      <c r="L175" s="83">
        <f t="shared" si="28"/>
        <v>0.71810054100971599</v>
      </c>
      <c r="M175" s="72">
        <f t="shared" si="33"/>
        <v>410186.29751649179</v>
      </c>
      <c r="O175" s="98">
        <f t="shared" si="41"/>
        <v>319</v>
      </c>
      <c r="P175" s="100">
        <f t="shared" si="29"/>
        <v>295116.80506186117</v>
      </c>
      <c r="Q175" s="102">
        <f t="shared" si="34"/>
        <v>3.5000000000000003E-2</v>
      </c>
      <c r="R175" s="100">
        <f t="shared" si="35"/>
        <v>1422.5602485932181</v>
      </c>
      <c r="S175" s="100">
        <f t="shared" si="36"/>
        <v>860.75734809709513</v>
      </c>
      <c r="T175" s="100">
        <f t="shared" si="31"/>
        <v>561.80290049612302</v>
      </c>
      <c r="U175" s="100">
        <f t="shared" si="37"/>
        <v>294555.00216136506</v>
      </c>
    </row>
    <row r="176" spans="2:21" s="1" customFormat="1" ht="16.5">
      <c r="B176" s="67">
        <v>197</v>
      </c>
      <c r="C176" s="70">
        <f t="shared" si="38"/>
        <v>50830</v>
      </c>
      <c r="D176" s="72">
        <f t="shared" si="39"/>
        <v>0</v>
      </c>
      <c r="E176" s="75">
        <f t="shared" si="32"/>
        <v>4.4999999999999998E-2</v>
      </c>
      <c r="F176" s="72">
        <f xml:space="preserve"> -PMT(E176/12,B176,D176)</f>
        <v>0</v>
      </c>
      <c r="G176" s="72">
        <f>D176*E176/12</f>
        <v>0</v>
      </c>
      <c r="H176" s="72">
        <f t="shared" si="30"/>
        <v>0</v>
      </c>
      <c r="I176" s="72">
        <f>D176-H176</f>
        <v>0</v>
      </c>
      <c r="K176" s="72">
        <f t="shared" si="40"/>
        <v>410186.29751649179</v>
      </c>
      <c r="L176" s="83">
        <f t="shared" si="28"/>
        <v>0.7167269176202935</v>
      </c>
      <c r="M176" s="72">
        <f t="shared" si="33"/>
        <v>410186.29751649179</v>
      </c>
      <c r="O176" s="98">
        <f t="shared" si="41"/>
        <v>318</v>
      </c>
      <c r="P176" s="100">
        <f t="shared" si="29"/>
        <v>294555.00216136506</v>
      </c>
      <c r="Q176" s="102">
        <f t="shared" si="34"/>
        <v>3.5000000000000003E-2</v>
      </c>
      <c r="R176" s="100">
        <f t="shared" si="35"/>
        <v>1422.5602485932186</v>
      </c>
      <c r="S176" s="100">
        <f t="shared" si="36"/>
        <v>859.11875630398151</v>
      </c>
      <c r="T176" s="100">
        <f t="shared" si="31"/>
        <v>563.44149228923709</v>
      </c>
      <c r="U176" s="100">
        <f t="shared" si="37"/>
        <v>293991.56066907581</v>
      </c>
    </row>
    <row r="177" spans="2:21" s="1" customFormat="1" ht="16.5">
      <c r="B177" s="67">
        <v>196</v>
      </c>
      <c r="C177" s="70">
        <f t="shared" si="38"/>
        <v>50861</v>
      </c>
      <c r="D177" s="72">
        <f t="shared" si="39"/>
        <v>0</v>
      </c>
      <c r="E177" s="75">
        <f t="shared" si="32"/>
        <v>4.4999999999999998E-2</v>
      </c>
      <c r="F177" s="72">
        <f xml:space="preserve"> -PMT(E177/12,B177,D177)</f>
        <v>0</v>
      </c>
      <c r="G177" s="72">
        <f>D177*E177/12</f>
        <v>0</v>
      </c>
      <c r="H177" s="72">
        <f t="shared" si="30"/>
        <v>0</v>
      </c>
      <c r="I177" s="72">
        <f>D177-H177</f>
        <v>0</v>
      </c>
      <c r="K177" s="72">
        <f t="shared" si="40"/>
        <v>410186.29751649179</v>
      </c>
      <c r="L177" s="83">
        <f t="shared" si="28"/>
        <v>0.71534928782931861</v>
      </c>
      <c r="M177" s="72">
        <f t="shared" si="33"/>
        <v>410186.29751649179</v>
      </c>
      <c r="O177" s="98">
        <f t="shared" si="41"/>
        <v>317</v>
      </c>
      <c r="P177" s="100">
        <f t="shared" si="29"/>
        <v>293991.56066907581</v>
      </c>
      <c r="Q177" s="102">
        <f t="shared" si="34"/>
        <v>3.5000000000000003E-2</v>
      </c>
      <c r="R177" s="100">
        <f t="shared" si="35"/>
        <v>1422.5602485932184</v>
      </c>
      <c r="S177" s="100">
        <f t="shared" si="36"/>
        <v>857.47538528480447</v>
      </c>
      <c r="T177" s="100">
        <f t="shared" si="31"/>
        <v>565.0848633084139</v>
      </c>
      <c r="U177" s="100">
        <f t="shared" si="37"/>
        <v>293426.4758057674</v>
      </c>
    </row>
    <row r="178" spans="2:21" s="1" customFormat="1" ht="16.5">
      <c r="B178" s="67">
        <v>195</v>
      </c>
      <c r="C178" s="70">
        <f t="shared" si="38"/>
        <v>50891</v>
      </c>
      <c r="D178" s="72">
        <f t="shared" si="39"/>
        <v>0</v>
      </c>
      <c r="E178" s="75">
        <f t="shared" si="32"/>
        <v>4.4999999999999998E-2</v>
      </c>
      <c r="F178" s="72">
        <f xml:space="preserve"> -PMT(E178/12,B178,D178)</f>
        <v>0</v>
      </c>
      <c r="G178" s="72">
        <f>D178*E178/12</f>
        <v>0</v>
      </c>
      <c r="H178" s="72">
        <f t="shared" si="30"/>
        <v>0</v>
      </c>
      <c r="I178" s="72">
        <f>D178-H178</f>
        <v>0</v>
      </c>
      <c r="K178" s="72">
        <f t="shared" si="40"/>
        <v>410186.29751649179</v>
      </c>
      <c r="L178" s="83">
        <f t="shared" si="28"/>
        <v>0.7139676399514534</v>
      </c>
      <c r="M178" s="72">
        <f t="shared" si="33"/>
        <v>410186.29751649179</v>
      </c>
      <c r="O178" s="98">
        <f t="shared" si="41"/>
        <v>316</v>
      </c>
      <c r="P178" s="100">
        <f t="shared" si="29"/>
        <v>293426.4758057674</v>
      </c>
      <c r="Q178" s="102">
        <f t="shared" si="34"/>
        <v>3.5000000000000003E-2</v>
      </c>
      <c r="R178" s="100">
        <f t="shared" si="35"/>
        <v>1422.5602485932184</v>
      </c>
      <c r="S178" s="100">
        <f t="shared" si="36"/>
        <v>855.82722110015504</v>
      </c>
      <c r="T178" s="100">
        <f t="shared" si="31"/>
        <v>566.73302749306333</v>
      </c>
      <c r="U178" s="100">
        <f t="shared" si="37"/>
        <v>292859.74277827435</v>
      </c>
    </row>
    <row r="179" spans="2:21" s="1" customFormat="1" ht="16.5">
      <c r="B179" s="67">
        <v>194</v>
      </c>
      <c r="C179" s="70">
        <f t="shared" si="38"/>
        <v>50922</v>
      </c>
      <c r="D179" s="72">
        <f t="shared" si="39"/>
        <v>0</v>
      </c>
      <c r="E179" s="75">
        <f t="shared" si="32"/>
        <v>4.4999999999999998E-2</v>
      </c>
      <c r="F179" s="72">
        <f xml:space="preserve"> -PMT(E179/12,B179,D179)</f>
        <v>0</v>
      </c>
      <c r="G179" s="72">
        <f>D179*E179/12</f>
        <v>0</v>
      </c>
      <c r="H179" s="72">
        <f t="shared" si="30"/>
        <v>0</v>
      </c>
      <c r="I179" s="72">
        <f>D179-H179</f>
        <v>0</v>
      </c>
      <c r="K179" s="72">
        <f t="shared" si="40"/>
        <v>410186.29751649179</v>
      </c>
      <c r="L179" s="83">
        <f t="shared" si="28"/>
        <v>0.71258196226727766</v>
      </c>
      <c r="M179" s="72">
        <f t="shared" si="33"/>
        <v>410186.29751649179</v>
      </c>
      <c r="O179" s="98">
        <f t="shared" si="41"/>
        <v>315</v>
      </c>
      <c r="P179" s="100">
        <f t="shared" si="29"/>
        <v>292859.74277827435</v>
      </c>
      <c r="Q179" s="102">
        <f t="shared" si="34"/>
        <v>3.5000000000000003E-2</v>
      </c>
      <c r="R179" s="100">
        <f t="shared" si="35"/>
        <v>1422.5602485932186</v>
      </c>
      <c r="S179" s="100">
        <f t="shared" si="36"/>
        <v>854.17424976996699</v>
      </c>
      <c r="T179" s="100">
        <f t="shared" si="31"/>
        <v>568.38599882325161</v>
      </c>
      <c r="U179" s="100">
        <f t="shared" si="37"/>
        <v>292291.35677945107</v>
      </c>
    </row>
    <row r="180" spans="2:21" s="1" customFormat="1" ht="16.5">
      <c r="B180" s="67">
        <v>193</v>
      </c>
      <c r="C180" s="70">
        <f t="shared" si="38"/>
        <v>50952</v>
      </c>
      <c r="D180" s="72">
        <f t="shared" si="39"/>
        <v>0</v>
      </c>
      <c r="E180" s="75">
        <f t="shared" si="32"/>
        <v>4.4999999999999998E-2</v>
      </c>
      <c r="F180" s="72">
        <f xml:space="preserve"> -PMT(E180/12,B180,D180)</f>
        <v>0</v>
      </c>
      <c r="G180" s="72">
        <f>D180*E180/12</f>
        <v>0</v>
      </c>
      <c r="H180" s="72">
        <f t="shared" si="30"/>
        <v>0</v>
      </c>
      <c r="I180" s="72">
        <f>D180-H180</f>
        <v>0</v>
      </c>
      <c r="K180" s="72">
        <f t="shared" si="40"/>
        <v>410186.29751649179</v>
      </c>
      <c r="L180" s="83">
        <f t="shared" si="28"/>
        <v>0.71119224302318973</v>
      </c>
      <c r="M180" s="72">
        <f t="shared" si="33"/>
        <v>410186.29751649179</v>
      </c>
      <c r="O180" s="98">
        <f t="shared" si="41"/>
        <v>314</v>
      </c>
      <c r="P180" s="100">
        <f t="shared" si="29"/>
        <v>292291.35677945107</v>
      </c>
      <c r="Q180" s="102">
        <f t="shared" si="34"/>
        <v>3.5000000000000003E-2</v>
      </c>
      <c r="R180" s="100">
        <f t="shared" si="35"/>
        <v>1422.5602485932184</v>
      </c>
      <c r="S180" s="100">
        <f t="shared" si="36"/>
        <v>852.51645727339894</v>
      </c>
      <c r="T180" s="100">
        <f t="shared" si="31"/>
        <v>570.04379131981943</v>
      </c>
      <c r="U180" s="100">
        <f t="shared" si="37"/>
        <v>291721.31298813125</v>
      </c>
    </row>
    <row r="181" spans="2:21" s="1" customFormat="1" ht="16.5">
      <c r="B181" s="67">
        <v>192</v>
      </c>
      <c r="C181" s="70">
        <f t="shared" si="38"/>
        <v>50983</v>
      </c>
      <c r="D181" s="72">
        <f t="shared" si="39"/>
        <v>0</v>
      </c>
      <c r="E181" s="75">
        <f t="shared" si="32"/>
        <v>4.4999999999999998E-2</v>
      </c>
      <c r="F181" s="72">
        <f xml:space="preserve"> -PMT(E181/12,B181,D181)</f>
        <v>0</v>
      </c>
      <c r="G181" s="72">
        <f>D181*E181/12</f>
        <v>0</v>
      </c>
      <c r="H181" s="72">
        <f t="shared" si="30"/>
        <v>0</v>
      </c>
      <c r="I181" s="72">
        <f>D181-H181</f>
        <v>0</v>
      </c>
      <c r="K181" s="72">
        <f t="shared" si="40"/>
        <v>414288.16049165669</v>
      </c>
      <c r="L181" s="83">
        <f t="shared" si="28"/>
        <v>0.70277076280327389</v>
      </c>
      <c r="M181" s="72">
        <f t="shared" si="33"/>
        <v>414288.16049165669</v>
      </c>
      <c r="O181" s="98">
        <f t="shared" si="41"/>
        <v>313</v>
      </c>
      <c r="P181" s="100">
        <f t="shared" si="29"/>
        <v>291721.31298813125</v>
      </c>
      <c r="Q181" s="102">
        <f t="shared" si="34"/>
        <v>3.5000000000000003E-2</v>
      </c>
      <c r="R181" s="100">
        <f t="shared" si="35"/>
        <v>1422.5602485932184</v>
      </c>
      <c r="S181" s="100">
        <f t="shared" si="36"/>
        <v>850.85382954871613</v>
      </c>
      <c r="T181" s="100">
        <f t="shared" si="31"/>
        <v>571.70641904450224</v>
      </c>
      <c r="U181" s="100">
        <f t="shared" si="37"/>
        <v>291149.60656908673</v>
      </c>
    </row>
    <row r="182" spans="2:21" s="1" customFormat="1" ht="16.5">
      <c r="B182" s="67">
        <v>191</v>
      </c>
      <c r="C182" s="70">
        <f t="shared" si="38"/>
        <v>51014</v>
      </c>
      <c r="D182" s="72">
        <f t="shared" si="39"/>
        <v>0</v>
      </c>
      <c r="E182" s="75">
        <f t="shared" si="32"/>
        <v>4.4999999999999998E-2</v>
      </c>
      <c r="F182" s="72">
        <f xml:space="preserve"> -PMT(E182/12,B182,D182)</f>
        <v>0</v>
      </c>
      <c r="G182" s="72">
        <f>D182*E182/12</f>
        <v>0</v>
      </c>
      <c r="H182" s="72">
        <f t="shared" si="30"/>
        <v>0</v>
      </c>
      <c r="I182" s="72">
        <f>D182-H182</f>
        <v>0</v>
      </c>
      <c r="K182" s="72">
        <f t="shared" si="40"/>
        <v>414288.16049165669</v>
      </c>
      <c r="L182" s="83">
        <f t="shared" si="28"/>
        <v>0.70138676501917219</v>
      </c>
      <c r="M182" s="72">
        <f t="shared" si="33"/>
        <v>414288.16049165669</v>
      </c>
      <c r="O182" s="98">
        <f t="shared" si="41"/>
        <v>312</v>
      </c>
      <c r="P182" s="100">
        <f t="shared" si="29"/>
        <v>291149.60656908673</v>
      </c>
      <c r="Q182" s="102">
        <f t="shared" si="34"/>
        <v>3.5000000000000003E-2</v>
      </c>
      <c r="R182" s="100">
        <f t="shared" si="35"/>
        <v>1422.5602485932184</v>
      </c>
      <c r="S182" s="100">
        <f t="shared" si="36"/>
        <v>849.18635249316969</v>
      </c>
      <c r="T182" s="100">
        <f t="shared" si="31"/>
        <v>573.37389610004868</v>
      </c>
      <c r="U182" s="100">
        <f t="shared" si="37"/>
        <v>290576.23267298669</v>
      </c>
    </row>
    <row r="183" spans="2:21" s="1" customFormat="1" ht="16.5">
      <c r="B183" s="67">
        <v>190</v>
      </c>
      <c r="C183" s="70">
        <f t="shared" si="38"/>
        <v>51044</v>
      </c>
      <c r="D183" s="72">
        <f t="shared" si="39"/>
        <v>0</v>
      </c>
      <c r="E183" s="75">
        <f t="shared" si="32"/>
        <v>4.4999999999999998E-2</v>
      </c>
      <c r="F183" s="72">
        <f xml:space="preserve"> -PMT(E183/12,B183,D183)</f>
        <v>0</v>
      </c>
      <c r="G183" s="72">
        <f>D183*E183/12</f>
        <v>0</v>
      </c>
      <c r="H183" s="72">
        <f t="shared" si="30"/>
        <v>0</v>
      </c>
      <c r="I183" s="72">
        <f>D183-H183</f>
        <v>0</v>
      </c>
      <c r="K183" s="72">
        <f t="shared" si="40"/>
        <v>414288.16049165669</v>
      </c>
      <c r="L183" s="83">
        <f t="shared" si="28"/>
        <v>0.69999873057486672</v>
      </c>
      <c r="M183" s="72">
        <f t="shared" si="33"/>
        <v>414288.16049165669</v>
      </c>
      <c r="O183" s="98">
        <f t="shared" si="41"/>
        <v>311</v>
      </c>
      <c r="P183" s="100">
        <f t="shared" si="29"/>
        <v>290576.23267298669</v>
      </c>
      <c r="Q183" s="102">
        <f t="shared" si="34"/>
        <v>3.5000000000000003E-2</v>
      </c>
      <c r="R183" s="100">
        <f t="shared" si="35"/>
        <v>1422.5602485932181</v>
      </c>
      <c r="S183" s="100">
        <f t="shared" si="36"/>
        <v>847.51401196287782</v>
      </c>
      <c r="T183" s="100">
        <f t="shared" si="31"/>
        <v>575.04623663034033</v>
      </c>
      <c r="U183" s="100">
        <f t="shared" si="37"/>
        <v>290001.18643635634</v>
      </c>
    </row>
    <row r="184" spans="2:21" s="1" customFormat="1" ht="16.5">
      <c r="B184" s="67">
        <v>189</v>
      </c>
      <c r="C184" s="70">
        <f t="shared" si="38"/>
        <v>51075</v>
      </c>
      <c r="D184" s="72">
        <f t="shared" si="39"/>
        <v>0</v>
      </c>
      <c r="E184" s="75">
        <f t="shared" si="32"/>
        <v>4.4999999999999998E-2</v>
      </c>
      <c r="F184" s="72">
        <f xml:space="preserve"> -PMT(E184/12,B184,D184)</f>
        <v>0</v>
      </c>
      <c r="G184" s="72">
        <f>D184*E184/12</f>
        <v>0</v>
      </c>
      <c r="H184" s="72">
        <f t="shared" si="30"/>
        <v>0</v>
      </c>
      <c r="I184" s="72">
        <f>D184-H184</f>
        <v>0</v>
      </c>
      <c r="K184" s="72">
        <f t="shared" si="40"/>
        <v>414288.16049165669</v>
      </c>
      <c r="L184" s="83">
        <f t="shared" si="28"/>
        <v>0.69860664769676539</v>
      </c>
      <c r="M184" s="72">
        <f t="shared" si="33"/>
        <v>414288.16049165669</v>
      </c>
      <c r="O184" s="98">
        <f t="shared" si="41"/>
        <v>310</v>
      </c>
      <c r="P184" s="100">
        <f t="shared" si="29"/>
        <v>290001.18643635634</v>
      </c>
      <c r="Q184" s="102">
        <f t="shared" si="34"/>
        <v>3.5000000000000003E-2</v>
      </c>
      <c r="R184" s="100">
        <f t="shared" si="35"/>
        <v>1422.5602485932181</v>
      </c>
      <c r="S184" s="100">
        <f t="shared" si="36"/>
        <v>845.83679377270607</v>
      </c>
      <c r="T184" s="100">
        <f t="shared" si="31"/>
        <v>576.72345482051207</v>
      </c>
      <c r="U184" s="100">
        <f t="shared" si="37"/>
        <v>289424.46298153582</v>
      </c>
    </row>
    <row r="185" spans="2:21" s="1" customFormat="1" ht="16.5">
      <c r="B185" s="67">
        <v>188</v>
      </c>
      <c r="C185" s="70">
        <f t="shared" si="38"/>
        <v>51105</v>
      </c>
      <c r="D185" s="72">
        <f t="shared" si="39"/>
        <v>0</v>
      </c>
      <c r="E185" s="75">
        <f t="shared" si="32"/>
        <v>4.4999999999999998E-2</v>
      </c>
      <c r="F185" s="72">
        <f xml:space="preserve"> -PMT(E185/12,B185,D185)</f>
        <v>0</v>
      </c>
      <c r="G185" s="72">
        <f>D185*E185/12</f>
        <v>0</v>
      </c>
      <c r="H185" s="72">
        <f t="shared" si="30"/>
        <v>0</v>
      </c>
      <c r="I185" s="72">
        <f>D185-H185</f>
        <v>0</v>
      </c>
      <c r="K185" s="72">
        <f t="shared" si="40"/>
        <v>414288.16049165669</v>
      </c>
      <c r="L185" s="83">
        <f t="shared" si="28"/>
        <v>0.69721050457693645</v>
      </c>
      <c r="M185" s="72">
        <f t="shared" si="33"/>
        <v>414288.16049165669</v>
      </c>
      <c r="O185" s="98">
        <f t="shared" si="41"/>
        <v>309</v>
      </c>
      <c r="P185" s="100">
        <f t="shared" si="29"/>
        <v>289424.46298153582</v>
      </c>
      <c r="Q185" s="102">
        <f t="shared" si="34"/>
        <v>3.5000000000000003E-2</v>
      </c>
      <c r="R185" s="100">
        <f t="shared" si="35"/>
        <v>1422.5602485932179</v>
      </c>
      <c r="S185" s="100">
        <f t="shared" si="36"/>
        <v>844.15468369614621</v>
      </c>
      <c r="T185" s="100">
        <f t="shared" si="31"/>
        <v>578.40556489707171</v>
      </c>
      <c r="U185" s="100">
        <f t="shared" si="37"/>
        <v>288846.05741663877</v>
      </c>
    </row>
    <row r="186" spans="2:21" s="1" customFormat="1" ht="16.5">
      <c r="B186" s="67">
        <v>187</v>
      </c>
      <c r="C186" s="70">
        <f t="shared" si="38"/>
        <v>51136</v>
      </c>
      <c r="D186" s="72">
        <f t="shared" si="39"/>
        <v>0</v>
      </c>
      <c r="E186" s="75">
        <f t="shared" si="32"/>
        <v>4.4999999999999998E-2</v>
      </c>
      <c r="F186" s="72">
        <f xml:space="preserve"> -PMT(E186/12,B186,D186)</f>
        <v>0</v>
      </c>
      <c r="G186" s="72">
        <f>D186*E186/12</f>
        <v>0</v>
      </c>
      <c r="H186" s="72">
        <f t="shared" si="30"/>
        <v>0</v>
      </c>
      <c r="I186" s="72">
        <f>D186-H186</f>
        <v>0</v>
      </c>
      <c r="K186" s="72">
        <f t="shared" si="40"/>
        <v>414288.16049165669</v>
      </c>
      <c r="L186" s="83">
        <f t="shared" si="28"/>
        <v>0.69581028937300782</v>
      </c>
      <c r="M186" s="72">
        <f t="shared" si="33"/>
        <v>414288.16049165669</v>
      </c>
      <c r="O186" s="98">
        <f t="shared" si="41"/>
        <v>308</v>
      </c>
      <c r="P186" s="100">
        <f t="shared" si="29"/>
        <v>288846.05741663877</v>
      </c>
      <c r="Q186" s="102">
        <f t="shared" si="34"/>
        <v>3.5000000000000003E-2</v>
      </c>
      <c r="R186" s="100">
        <f t="shared" si="35"/>
        <v>1422.5602485932184</v>
      </c>
      <c r="S186" s="100">
        <f t="shared" si="36"/>
        <v>842.46766746519643</v>
      </c>
      <c r="T186" s="100">
        <f t="shared" si="31"/>
        <v>580.09258112802195</v>
      </c>
      <c r="U186" s="100">
        <f t="shared" si="37"/>
        <v>288265.96483551076</v>
      </c>
    </row>
    <row r="187" spans="2:21" s="1" customFormat="1" ht="16.5">
      <c r="B187" s="67">
        <v>186</v>
      </c>
      <c r="C187" s="70">
        <f t="shared" si="38"/>
        <v>51167</v>
      </c>
      <c r="D187" s="72">
        <f t="shared" si="39"/>
        <v>0</v>
      </c>
      <c r="E187" s="75">
        <f t="shared" si="32"/>
        <v>4.4999999999999998E-2</v>
      </c>
      <c r="F187" s="72">
        <f xml:space="preserve"> -PMT(E187/12,B187,D187)</f>
        <v>0</v>
      </c>
      <c r="G187" s="72">
        <f>D187*E187/12</f>
        <v>0</v>
      </c>
      <c r="H187" s="72">
        <f t="shared" si="30"/>
        <v>0</v>
      </c>
      <c r="I187" s="72">
        <f>D187-H187</f>
        <v>0</v>
      </c>
      <c r="K187" s="72">
        <f t="shared" si="40"/>
        <v>414288.16049165669</v>
      </c>
      <c r="L187" s="83">
        <f t="shared" si="28"/>
        <v>0.69440599020806781</v>
      </c>
      <c r="M187" s="72">
        <f t="shared" si="33"/>
        <v>414288.16049165669</v>
      </c>
      <c r="O187" s="98">
        <f t="shared" si="41"/>
        <v>307</v>
      </c>
      <c r="P187" s="100">
        <f t="shared" si="29"/>
        <v>288265.96483551076</v>
      </c>
      <c r="Q187" s="102">
        <f t="shared" si="34"/>
        <v>3.5000000000000003E-2</v>
      </c>
      <c r="R187" s="100">
        <f t="shared" si="35"/>
        <v>1422.5602485932184</v>
      </c>
      <c r="S187" s="100">
        <f t="shared" si="36"/>
        <v>840.77573077023987</v>
      </c>
      <c r="T187" s="100">
        <f t="shared" si="31"/>
        <v>581.7845178229785</v>
      </c>
      <c r="U187" s="100">
        <f t="shared" si="37"/>
        <v>287684.1803176878</v>
      </c>
    </row>
    <row r="188" spans="2:21" s="1" customFormat="1" ht="16.5">
      <c r="B188" s="67">
        <v>185</v>
      </c>
      <c r="C188" s="70">
        <f t="shared" si="38"/>
        <v>51196</v>
      </c>
      <c r="D188" s="72">
        <f t="shared" si="39"/>
        <v>0</v>
      </c>
      <c r="E188" s="75">
        <f t="shared" si="32"/>
        <v>4.4999999999999998E-2</v>
      </c>
      <c r="F188" s="72">
        <f xml:space="preserve"> -PMT(E188/12,B188,D188)</f>
        <v>0</v>
      </c>
      <c r="G188" s="72">
        <f>D188*E188/12</f>
        <v>0</v>
      </c>
      <c r="H188" s="72">
        <f t="shared" si="30"/>
        <v>0</v>
      </c>
      <c r="I188" s="72">
        <f>D188-H188</f>
        <v>0</v>
      </c>
      <c r="K188" s="72">
        <f t="shared" si="40"/>
        <v>414288.16049165669</v>
      </c>
      <c r="L188" s="83">
        <f t="shared" si="28"/>
        <v>0.69299759517056336</v>
      </c>
      <c r="M188" s="72">
        <f t="shared" si="33"/>
        <v>414288.16049165669</v>
      </c>
      <c r="O188" s="98">
        <f t="shared" si="41"/>
        <v>306</v>
      </c>
      <c r="P188" s="100">
        <f t="shared" si="29"/>
        <v>287684.1803176878</v>
      </c>
      <c r="Q188" s="102">
        <f t="shared" si="34"/>
        <v>3.5000000000000003E-2</v>
      </c>
      <c r="R188" s="100">
        <f t="shared" si="35"/>
        <v>1422.5602485932188</v>
      </c>
      <c r="S188" s="100">
        <f t="shared" si="36"/>
        <v>839.07885925992287</v>
      </c>
      <c r="T188" s="100">
        <f t="shared" si="31"/>
        <v>583.48138933329597</v>
      </c>
      <c r="U188" s="100">
        <f t="shared" si="37"/>
        <v>287100.69892835448</v>
      </c>
    </row>
    <row r="189" spans="2:21" s="1" customFormat="1" ht="16.5">
      <c r="B189" s="67">
        <v>184</v>
      </c>
      <c r="C189" s="70">
        <f t="shared" si="38"/>
        <v>51227</v>
      </c>
      <c r="D189" s="72">
        <f t="shared" si="39"/>
        <v>0</v>
      </c>
      <c r="E189" s="75">
        <f t="shared" si="32"/>
        <v>4.4999999999999998E-2</v>
      </c>
      <c r="F189" s="72">
        <f xml:space="preserve"> -PMT(E189/12,B189,D189)</f>
        <v>0</v>
      </c>
      <c r="G189" s="72">
        <f>D189*E189/12</f>
        <v>0</v>
      </c>
      <c r="H189" s="72">
        <f t="shared" si="30"/>
        <v>0</v>
      </c>
      <c r="I189" s="72">
        <f>D189-H189</f>
        <v>0</v>
      </c>
      <c r="K189" s="72">
        <f t="shared" si="40"/>
        <v>414288.16049165669</v>
      </c>
      <c r="L189" s="83">
        <f t="shared" si="28"/>
        <v>0.69158509231419951</v>
      </c>
      <c r="M189" s="72">
        <f t="shared" si="33"/>
        <v>414288.16049165669</v>
      </c>
      <c r="O189" s="98">
        <f t="shared" si="41"/>
        <v>305</v>
      </c>
      <c r="P189" s="100">
        <f t="shared" si="29"/>
        <v>287100.69892835448</v>
      </c>
      <c r="Q189" s="102">
        <f t="shared" si="34"/>
        <v>3.5000000000000003E-2</v>
      </c>
      <c r="R189" s="100">
        <f t="shared" si="35"/>
        <v>1422.5602485932181</v>
      </c>
      <c r="S189" s="100">
        <f t="shared" si="36"/>
        <v>837.37703854103393</v>
      </c>
      <c r="T189" s="100">
        <f t="shared" si="31"/>
        <v>585.18321005218422</v>
      </c>
      <c r="U189" s="100">
        <f t="shared" si="37"/>
        <v>286515.51571830228</v>
      </c>
    </row>
    <row r="190" spans="2:21" s="1" customFormat="1" ht="16.5">
      <c r="B190" s="67">
        <v>183</v>
      </c>
      <c r="C190" s="70">
        <f t="shared" si="38"/>
        <v>51257</v>
      </c>
      <c r="D190" s="72">
        <f t="shared" si="39"/>
        <v>0</v>
      </c>
      <c r="E190" s="75">
        <f t="shared" si="32"/>
        <v>4.4999999999999998E-2</v>
      </c>
      <c r="F190" s="72">
        <f xml:space="preserve"> -PMT(E190/12,B190,D190)</f>
        <v>0</v>
      </c>
      <c r="G190" s="72">
        <f>D190*E190/12</f>
        <v>0</v>
      </c>
      <c r="H190" s="72">
        <f t="shared" si="30"/>
        <v>0</v>
      </c>
      <c r="I190" s="72">
        <f>D190-H190</f>
        <v>0</v>
      </c>
      <c r="K190" s="72">
        <f t="shared" si="40"/>
        <v>414288.16049165669</v>
      </c>
      <c r="L190" s="83">
        <f t="shared" si="28"/>
        <v>0.69016846965783796</v>
      </c>
      <c r="M190" s="72">
        <f t="shared" si="33"/>
        <v>414288.16049165669</v>
      </c>
      <c r="O190" s="98">
        <f t="shared" si="41"/>
        <v>304</v>
      </c>
      <c r="P190" s="100">
        <f t="shared" si="29"/>
        <v>286515.51571830228</v>
      </c>
      <c r="Q190" s="102">
        <f t="shared" si="34"/>
        <v>3.5000000000000003E-2</v>
      </c>
      <c r="R190" s="100">
        <f t="shared" si="35"/>
        <v>1422.5602485932184</v>
      </c>
      <c r="S190" s="100">
        <f t="shared" si="36"/>
        <v>835.6702541783817</v>
      </c>
      <c r="T190" s="100">
        <f t="shared" si="31"/>
        <v>586.88999441483668</v>
      </c>
      <c r="U190" s="100">
        <f t="shared" si="37"/>
        <v>285928.62572388747</v>
      </c>
    </row>
    <row r="191" spans="2:21" s="1" customFormat="1" ht="16.5">
      <c r="B191" s="67">
        <v>182</v>
      </c>
      <c r="C191" s="70">
        <f t="shared" si="38"/>
        <v>51288</v>
      </c>
      <c r="D191" s="72">
        <f t="shared" si="39"/>
        <v>0</v>
      </c>
      <c r="E191" s="75">
        <f t="shared" si="32"/>
        <v>4.4999999999999998E-2</v>
      </c>
      <c r="F191" s="72">
        <f xml:space="preserve"> -PMT(E191/12,B191,D191)</f>
        <v>0</v>
      </c>
      <c r="G191" s="72">
        <f>D191*E191/12</f>
        <v>0</v>
      </c>
      <c r="H191" s="72">
        <f t="shared" si="30"/>
        <v>0</v>
      </c>
      <c r="I191" s="72">
        <f>D191-H191</f>
        <v>0</v>
      </c>
      <c r="K191" s="72">
        <f t="shared" si="40"/>
        <v>414288.16049165669</v>
      </c>
      <c r="L191" s="83">
        <f t="shared" si="28"/>
        <v>0.68874771518539535</v>
      </c>
      <c r="M191" s="72">
        <f t="shared" si="33"/>
        <v>414288.16049165669</v>
      </c>
      <c r="O191" s="98">
        <f t="shared" si="41"/>
        <v>303</v>
      </c>
      <c r="P191" s="100">
        <f t="shared" si="29"/>
        <v>285928.62572388747</v>
      </c>
      <c r="Q191" s="102">
        <f t="shared" si="34"/>
        <v>3.5000000000000003E-2</v>
      </c>
      <c r="R191" s="100">
        <f t="shared" si="35"/>
        <v>1422.5602485932184</v>
      </c>
      <c r="S191" s="100">
        <f t="shared" si="36"/>
        <v>833.95849169467192</v>
      </c>
      <c r="T191" s="100">
        <f t="shared" si="31"/>
        <v>588.60175689854645</v>
      </c>
      <c r="U191" s="100">
        <f t="shared" si="37"/>
        <v>285340.0239669889</v>
      </c>
    </row>
    <row r="192" spans="2:21" s="1" customFormat="1" ht="16.5">
      <c r="B192" s="67">
        <v>181</v>
      </c>
      <c r="C192" s="70">
        <f t="shared" si="38"/>
        <v>51318</v>
      </c>
      <c r="D192" s="72">
        <f t="shared" si="39"/>
        <v>0</v>
      </c>
      <c r="E192" s="75">
        <f t="shared" si="32"/>
        <v>4.4999999999999998E-2</v>
      </c>
      <c r="F192" s="72">
        <f xml:space="preserve"> -PMT(E192/12,B192,D192)</f>
        <v>0</v>
      </c>
      <c r="G192" s="72">
        <f>D192*E192/12</f>
        <v>0</v>
      </c>
      <c r="H192" s="72">
        <f t="shared" si="30"/>
        <v>0</v>
      </c>
      <c r="I192" s="72">
        <f>D192-H192</f>
        <v>0</v>
      </c>
      <c r="K192" s="72">
        <f t="shared" si="40"/>
        <v>414288.16049165669</v>
      </c>
      <c r="L192" s="83">
        <f t="shared" si="28"/>
        <v>0.68732281684574137</v>
      </c>
      <c r="M192" s="72">
        <f t="shared" si="33"/>
        <v>414288.16049165669</v>
      </c>
      <c r="O192" s="98">
        <f t="shared" si="41"/>
        <v>302</v>
      </c>
      <c r="P192" s="100">
        <f t="shared" si="29"/>
        <v>285340.0239669889</v>
      </c>
      <c r="Q192" s="102">
        <f t="shared" si="34"/>
        <v>3.5000000000000003E-2</v>
      </c>
      <c r="R192" s="100">
        <f t="shared" si="35"/>
        <v>1422.5602485932186</v>
      </c>
      <c r="S192" s="100">
        <f t="shared" si="36"/>
        <v>832.24173657038443</v>
      </c>
      <c r="T192" s="100">
        <f t="shared" si="31"/>
        <v>590.31851202283417</v>
      </c>
      <c r="U192" s="100">
        <f t="shared" si="37"/>
        <v>284749.70545496605</v>
      </c>
    </row>
    <row r="193" spans="2:21" s="1" customFormat="1" ht="16.5">
      <c r="B193" s="67">
        <v>180</v>
      </c>
      <c r="C193" s="70">
        <f t="shared" si="38"/>
        <v>51349</v>
      </c>
      <c r="D193" s="72">
        <f t="shared" si="39"/>
        <v>0</v>
      </c>
      <c r="E193" s="75">
        <f t="shared" si="32"/>
        <v>4.4999999999999998E-2</v>
      </c>
      <c r="F193" s="72">
        <f xml:space="preserve"> -PMT(E193/12,B193,D193)</f>
        <v>0</v>
      </c>
      <c r="G193" s="72">
        <f>D193*E193/12</f>
        <v>0</v>
      </c>
      <c r="H193" s="72">
        <f t="shared" si="30"/>
        <v>0</v>
      </c>
      <c r="I193" s="72">
        <f>D193-H193</f>
        <v>0</v>
      </c>
      <c r="K193" s="72">
        <f t="shared" si="40"/>
        <v>418431.04209657328</v>
      </c>
      <c r="L193" s="83">
        <f t="shared" si="28"/>
        <v>0.67910273520059083</v>
      </c>
      <c r="M193" s="72">
        <f t="shared" si="33"/>
        <v>418431.04209657328</v>
      </c>
      <c r="O193" s="98">
        <f t="shared" si="41"/>
        <v>301</v>
      </c>
      <c r="P193" s="100">
        <f t="shared" si="29"/>
        <v>284749.70545496605</v>
      </c>
      <c r="Q193" s="102">
        <f t="shared" si="34"/>
        <v>3.5000000000000003E-2</v>
      </c>
      <c r="R193" s="100">
        <f t="shared" si="35"/>
        <v>1422.5602485932181</v>
      </c>
      <c r="S193" s="100">
        <f t="shared" si="36"/>
        <v>830.51997424365106</v>
      </c>
      <c r="T193" s="100">
        <f t="shared" si="31"/>
        <v>592.04027434956708</v>
      </c>
      <c r="U193" s="100">
        <f t="shared" si="37"/>
        <v>284157.66518061649</v>
      </c>
    </row>
    <row r="194" spans="2:21" s="1" customFormat="1" ht="16.5">
      <c r="B194" s="67">
        <v>179</v>
      </c>
      <c r="C194" s="70">
        <f t="shared" si="38"/>
        <v>51380</v>
      </c>
      <c r="D194" s="72">
        <f t="shared" si="39"/>
        <v>0</v>
      </c>
      <c r="E194" s="75">
        <f t="shared" si="32"/>
        <v>4.4999999999999998E-2</v>
      </c>
      <c r="F194" s="72">
        <f xml:space="preserve"> -PMT(E194/12,B194,D194)</f>
        <v>0</v>
      </c>
      <c r="G194" s="72">
        <f>D194*E194/12</f>
        <v>0</v>
      </c>
      <c r="H194" s="72">
        <f t="shared" si="30"/>
        <v>0</v>
      </c>
      <c r="I194" s="72">
        <f>D194-H194</f>
        <v>0</v>
      </c>
      <c r="K194" s="72">
        <f t="shared" si="40"/>
        <v>418431.04209657328</v>
      </c>
      <c r="L194" s="83">
        <f t="shared" si="28"/>
        <v>0.6776837031529015</v>
      </c>
      <c r="M194" s="72">
        <f t="shared" si="33"/>
        <v>418431.04209657328</v>
      </c>
      <c r="O194" s="98">
        <f t="shared" si="41"/>
        <v>300</v>
      </c>
      <c r="P194" s="100">
        <f t="shared" si="29"/>
        <v>284157.66518061649</v>
      </c>
      <c r="Q194" s="102">
        <f t="shared" si="34"/>
        <v>3.5000000000000003E-2</v>
      </c>
      <c r="R194" s="100">
        <f t="shared" si="35"/>
        <v>1422.5602485932181</v>
      </c>
      <c r="S194" s="100">
        <f t="shared" si="36"/>
        <v>828.79319011013149</v>
      </c>
      <c r="T194" s="100">
        <f t="shared" si="31"/>
        <v>593.76705848308666</v>
      </c>
      <c r="U194" s="100">
        <f t="shared" si="37"/>
        <v>283563.8981221334</v>
      </c>
    </row>
    <row r="195" spans="2:21" s="1" customFormat="1" ht="16.5">
      <c r="B195" s="67">
        <v>178</v>
      </c>
      <c r="C195" s="70">
        <f t="shared" si="38"/>
        <v>51410</v>
      </c>
      <c r="D195" s="72">
        <f t="shared" si="39"/>
        <v>0</v>
      </c>
      <c r="E195" s="75">
        <f t="shared" si="32"/>
        <v>4.4999999999999998E-2</v>
      </c>
      <c r="F195" s="72">
        <f xml:space="preserve"> -PMT(E195/12,B195,D195)</f>
        <v>0</v>
      </c>
      <c r="G195" s="72">
        <f>D195*E195/12</f>
        <v>0</v>
      </c>
      <c r="H195" s="72">
        <f t="shared" si="30"/>
        <v>0</v>
      </c>
      <c r="I195" s="72">
        <f>D195-H195</f>
        <v>0</v>
      </c>
      <c r="K195" s="72">
        <f t="shared" si="40"/>
        <v>418431.04209657328</v>
      </c>
      <c r="L195" s="83">
        <f t="shared" si="28"/>
        <v>0.67626053226173977</v>
      </c>
      <c r="M195" s="72">
        <f t="shared" si="33"/>
        <v>418431.04209657328</v>
      </c>
      <c r="O195" s="98">
        <f t="shared" si="41"/>
        <v>299</v>
      </c>
      <c r="P195" s="100">
        <f t="shared" si="29"/>
        <v>283563.8981221334</v>
      </c>
      <c r="Q195" s="102">
        <f t="shared" si="34"/>
        <v>3.5000000000000003E-2</v>
      </c>
      <c r="R195" s="100">
        <f t="shared" si="35"/>
        <v>1422.5602485932184</v>
      </c>
      <c r="S195" s="100">
        <f t="shared" si="36"/>
        <v>827.06136952288909</v>
      </c>
      <c r="T195" s="100">
        <f t="shared" si="31"/>
        <v>595.49887907032928</v>
      </c>
      <c r="U195" s="100">
        <f t="shared" si="37"/>
        <v>282968.39924306306</v>
      </c>
    </row>
    <row r="196" spans="2:21" s="1" customFormat="1" ht="16.5">
      <c r="B196" s="67">
        <v>177</v>
      </c>
      <c r="C196" s="70">
        <f t="shared" si="38"/>
        <v>51441</v>
      </c>
      <c r="D196" s="72">
        <f t="shared" si="39"/>
        <v>0</v>
      </c>
      <c r="E196" s="75">
        <f t="shared" si="32"/>
        <v>4.4999999999999998E-2</v>
      </c>
      <c r="F196" s="72">
        <f xml:space="preserve"> -PMT(E196/12,B196,D196)</f>
        <v>0</v>
      </c>
      <c r="G196" s="72">
        <f>D196*E196/12</f>
        <v>0</v>
      </c>
      <c r="H196" s="72">
        <f t="shared" si="30"/>
        <v>0</v>
      </c>
      <c r="I196" s="72">
        <f>D196-H196</f>
        <v>0</v>
      </c>
      <c r="K196" s="72">
        <f t="shared" si="40"/>
        <v>418431.04209657328</v>
      </c>
      <c r="L196" s="83">
        <f t="shared" si="28"/>
        <v>0.67483321045547873</v>
      </c>
      <c r="M196" s="72">
        <f t="shared" si="33"/>
        <v>418431.04209657328</v>
      </c>
      <c r="O196" s="98">
        <f t="shared" si="41"/>
        <v>298</v>
      </c>
      <c r="P196" s="100">
        <f t="shared" si="29"/>
        <v>282968.39924306306</v>
      </c>
      <c r="Q196" s="102">
        <f t="shared" si="34"/>
        <v>3.5000000000000003E-2</v>
      </c>
      <c r="R196" s="100">
        <f t="shared" si="35"/>
        <v>1422.5602485932184</v>
      </c>
      <c r="S196" s="100">
        <f t="shared" si="36"/>
        <v>825.32449779226727</v>
      </c>
      <c r="T196" s="100">
        <f t="shared" si="31"/>
        <v>597.23575080095111</v>
      </c>
      <c r="U196" s="100">
        <f t="shared" si="37"/>
        <v>282371.16349226213</v>
      </c>
    </row>
    <row r="197" spans="2:21" s="1" customFormat="1" ht="16.5">
      <c r="B197" s="67">
        <v>176</v>
      </c>
      <c r="C197" s="70">
        <f t="shared" si="38"/>
        <v>51471</v>
      </c>
      <c r="D197" s="72">
        <f t="shared" si="39"/>
        <v>0</v>
      </c>
      <c r="E197" s="75">
        <f t="shared" si="32"/>
        <v>4.4999999999999998E-2</v>
      </c>
      <c r="F197" s="72">
        <f xml:space="preserve"> -PMT(E197/12,B197,D197)</f>
        <v>0</v>
      </c>
      <c r="G197" s="72">
        <f>D197*E197/12</f>
        <v>0</v>
      </c>
      <c r="H197" s="72">
        <f t="shared" si="30"/>
        <v>0</v>
      </c>
      <c r="I197" s="72">
        <f>D197-H197</f>
        <v>0</v>
      </c>
      <c r="K197" s="72">
        <f t="shared" si="40"/>
        <v>418431.04209657328</v>
      </c>
      <c r="L197" s="83">
        <f t="shared" si="28"/>
        <v>0.67340172562728284</v>
      </c>
      <c r="M197" s="72">
        <f t="shared" si="33"/>
        <v>418431.04209657328</v>
      </c>
      <c r="O197" s="98">
        <f t="shared" si="41"/>
        <v>297</v>
      </c>
      <c r="P197" s="100">
        <f t="shared" si="29"/>
        <v>282371.16349226213</v>
      </c>
      <c r="Q197" s="102">
        <f t="shared" si="34"/>
        <v>3.5000000000000003E-2</v>
      </c>
      <c r="R197" s="100">
        <f t="shared" si="35"/>
        <v>1422.5602485932184</v>
      </c>
      <c r="S197" s="100">
        <f t="shared" si="36"/>
        <v>823.58256018576458</v>
      </c>
      <c r="T197" s="100">
        <f t="shared" si="31"/>
        <v>598.9776884074538</v>
      </c>
      <c r="U197" s="100">
        <f t="shared" si="37"/>
        <v>281772.18580385466</v>
      </c>
    </row>
    <row r="198" spans="2:21" s="1" customFormat="1" ht="16.5">
      <c r="B198" s="67">
        <v>175</v>
      </c>
      <c r="C198" s="70">
        <f t="shared" si="38"/>
        <v>51502</v>
      </c>
      <c r="D198" s="72">
        <f t="shared" si="39"/>
        <v>0</v>
      </c>
      <c r="E198" s="75">
        <f t="shared" si="32"/>
        <v>4.4999999999999998E-2</v>
      </c>
      <c r="F198" s="72">
        <f xml:space="preserve"> -PMT(E198/12,B198,D198)</f>
        <v>0</v>
      </c>
      <c r="G198" s="72">
        <f>D198*E198/12</f>
        <v>0</v>
      </c>
      <c r="H198" s="72">
        <f t="shared" si="30"/>
        <v>0</v>
      </c>
      <c r="I198" s="72">
        <f>D198-H198</f>
        <v>0</v>
      </c>
      <c r="K198" s="72">
        <f t="shared" si="40"/>
        <v>418431.04209657328</v>
      </c>
      <c r="L198" s="83">
        <f t="shared" si="28"/>
        <v>0.67196606563500461</v>
      </c>
      <c r="M198" s="72">
        <f t="shared" si="33"/>
        <v>418431.04209657328</v>
      </c>
      <c r="O198" s="98">
        <f t="shared" si="41"/>
        <v>296</v>
      </c>
      <c r="P198" s="100">
        <f t="shared" si="29"/>
        <v>281772.18580385466</v>
      </c>
      <c r="Q198" s="102">
        <f t="shared" si="34"/>
        <v>3.5000000000000003E-2</v>
      </c>
      <c r="R198" s="100">
        <f t="shared" si="35"/>
        <v>1422.5602485932179</v>
      </c>
      <c r="S198" s="100">
        <f t="shared" si="36"/>
        <v>821.8355419279095</v>
      </c>
      <c r="T198" s="100">
        <f t="shared" si="31"/>
        <v>600.72470666530842</v>
      </c>
      <c r="U198" s="100">
        <f t="shared" si="37"/>
        <v>281171.46109718934</v>
      </c>
    </row>
    <row r="199" spans="2:21" s="1" customFormat="1" ht="16.5">
      <c r="B199" s="67">
        <v>174</v>
      </c>
      <c r="C199" s="70">
        <f t="shared" si="38"/>
        <v>51533</v>
      </c>
      <c r="D199" s="72">
        <f t="shared" si="39"/>
        <v>0</v>
      </c>
      <c r="E199" s="75">
        <f t="shared" si="32"/>
        <v>4.4999999999999998E-2</v>
      </c>
      <c r="F199" s="72">
        <f xml:space="preserve"> -PMT(E199/12,B199,D199)</f>
        <v>0</v>
      </c>
      <c r="G199" s="72">
        <f>D199*E199/12</f>
        <v>0</v>
      </c>
      <c r="H199" s="72">
        <f t="shared" si="30"/>
        <v>0</v>
      </c>
      <c r="I199" s="72">
        <f>D199-H199</f>
        <v>0</v>
      </c>
      <c r="K199" s="72">
        <f t="shared" si="40"/>
        <v>418431.04209657328</v>
      </c>
      <c r="L199" s="83">
        <f t="shared" ref="L199:L262" si="42">IF(O199&gt;1,U199/K199,I199/K199)</f>
        <v>0.67052621830108239</v>
      </c>
      <c r="M199" s="72">
        <f t="shared" si="33"/>
        <v>418431.04209657328</v>
      </c>
      <c r="O199" s="98">
        <f t="shared" si="41"/>
        <v>295</v>
      </c>
      <c r="P199" s="100">
        <f t="shared" si="29"/>
        <v>281171.46109718934</v>
      </c>
      <c r="Q199" s="102">
        <f t="shared" si="34"/>
        <v>3.5000000000000003E-2</v>
      </c>
      <c r="R199" s="100">
        <f t="shared" si="35"/>
        <v>1422.5602485932181</v>
      </c>
      <c r="S199" s="100">
        <f t="shared" si="36"/>
        <v>820.08342820013559</v>
      </c>
      <c r="T199" s="100">
        <f t="shared" si="31"/>
        <v>602.47682039308256</v>
      </c>
      <c r="U199" s="100">
        <f t="shared" si="37"/>
        <v>280568.98427679628</v>
      </c>
    </row>
    <row r="200" spans="2:21" s="1" customFormat="1" ht="16.5">
      <c r="B200" s="67">
        <v>173</v>
      </c>
      <c r="C200" s="70">
        <f t="shared" si="38"/>
        <v>51561</v>
      </c>
      <c r="D200" s="72">
        <f t="shared" si="39"/>
        <v>0</v>
      </c>
      <c r="E200" s="75">
        <f t="shared" si="32"/>
        <v>4.4999999999999998E-2</v>
      </c>
      <c r="F200" s="72">
        <f xml:space="preserve"> -PMT(E200/12,B200,D200)</f>
        <v>0</v>
      </c>
      <c r="G200" s="72">
        <f>D200*E200/12</f>
        <v>0</v>
      </c>
      <c r="H200" s="72">
        <f t="shared" si="30"/>
        <v>0</v>
      </c>
      <c r="I200" s="72">
        <f>D200-H200</f>
        <v>0</v>
      </c>
      <c r="K200" s="72">
        <f t="shared" si="40"/>
        <v>418431.04209657328</v>
      </c>
      <c r="L200" s="83">
        <f t="shared" si="42"/>
        <v>0.6690821714124362</v>
      </c>
      <c r="M200" s="72">
        <f t="shared" si="33"/>
        <v>418431.04209657328</v>
      </c>
      <c r="O200" s="98">
        <f t="shared" si="41"/>
        <v>294</v>
      </c>
      <c r="P200" s="100">
        <f t="shared" ref="P200:P263" si="43">IF(O200=360,$Q$7,0)+IF(O200&lt;360,U199,0)</f>
        <v>280568.98427679628</v>
      </c>
      <c r="Q200" s="102">
        <f t="shared" si="34"/>
        <v>3.5000000000000003E-2</v>
      </c>
      <c r="R200" s="100">
        <f t="shared" si="35"/>
        <v>1422.5602485932184</v>
      </c>
      <c r="S200" s="100">
        <f t="shared" si="36"/>
        <v>818.32620414065593</v>
      </c>
      <c r="T200" s="100">
        <f t="shared" si="31"/>
        <v>604.23404445256244</v>
      </c>
      <c r="U200" s="100">
        <f t="shared" si="37"/>
        <v>279964.75023234374</v>
      </c>
    </row>
    <row r="201" spans="2:21" s="1" customFormat="1" ht="16.5">
      <c r="B201" s="67">
        <v>172</v>
      </c>
      <c r="C201" s="70">
        <f t="shared" si="38"/>
        <v>51592</v>
      </c>
      <c r="D201" s="72">
        <f t="shared" si="39"/>
        <v>0</v>
      </c>
      <c r="E201" s="75">
        <f t="shared" si="32"/>
        <v>4.4999999999999998E-2</v>
      </c>
      <c r="F201" s="72">
        <f xml:space="preserve"> -PMT(E201/12,B201,D201)</f>
        <v>0</v>
      </c>
      <c r="G201" s="72">
        <f>D201*E201/12</f>
        <v>0</v>
      </c>
      <c r="H201" s="72">
        <f t="shared" si="30"/>
        <v>0</v>
      </c>
      <c r="I201" s="72">
        <f>D201-H201</f>
        <v>0</v>
      </c>
      <c r="K201" s="72">
        <f t="shared" si="40"/>
        <v>418431.04209657328</v>
      </c>
      <c r="L201" s="83">
        <f t="shared" si="42"/>
        <v>0.66763391272036465</v>
      </c>
      <c r="M201" s="72">
        <f t="shared" si="33"/>
        <v>418431.04209657328</v>
      </c>
      <c r="O201" s="98">
        <f t="shared" si="41"/>
        <v>293</v>
      </c>
      <c r="P201" s="100">
        <f t="shared" si="43"/>
        <v>279964.75023234374</v>
      </c>
      <c r="Q201" s="102">
        <f t="shared" si="34"/>
        <v>3.5000000000000003E-2</v>
      </c>
      <c r="R201" s="100">
        <f t="shared" si="35"/>
        <v>1422.5602485932184</v>
      </c>
      <c r="S201" s="100">
        <f t="shared" si="36"/>
        <v>816.56385484433588</v>
      </c>
      <c r="T201" s="100">
        <f t="shared" si="31"/>
        <v>605.9963937488825</v>
      </c>
      <c r="U201" s="100">
        <f t="shared" si="37"/>
        <v>279358.75383859483</v>
      </c>
    </row>
    <row r="202" spans="2:21" s="1" customFormat="1" ht="16.5">
      <c r="B202" s="67">
        <v>171</v>
      </c>
      <c r="C202" s="70">
        <f t="shared" si="38"/>
        <v>51622</v>
      </c>
      <c r="D202" s="72">
        <f t="shared" si="39"/>
        <v>0</v>
      </c>
      <c r="E202" s="75">
        <f t="shared" si="32"/>
        <v>4.4999999999999998E-2</v>
      </c>
      <c r="F202" s="72">
        <f xml:space="preserve"> -PMT(E202/12,B202,D202)</f>
        <v>0</v>
      </c>
      <c r="G202" s="72">
        <f>D202*E202/12</f>
        <v>0</v>
      </c>
      <c r="H202" s="72">
        <f t="shared" si="30"/>
        <v>0</v>
      </c>
      <c r="I202" s="72">
        <f>D202-H202</f>
        <v>0</v>
      </c>
      <c r="K202" s="72">
        <f t="shared" si="40"/>
        <v>418431.04209657328</v>
      </c>
      <c r="L202" s="83">
        <f t="shared" si="42"/>
        <v>0.66618142994044138</v>
      </c>
      <c r="M202" s="72">
        <f t="shared" si="33"/>
        <v>418431.04209657328</v>
      </c>
      <c r="O202" s="98">
        <f t="shared" si="41"/>
        <v>292</v>
      </c>
      <c r="P202" s="100">
        <f t="shared" si="43"/>
        <v>279358.75383859483</v>
      </c>
      <c r="Q202" s="102">
        <f t="shared" si="34"/>
        <v>3.5000000000000003E-2</v>
      </c>
      <c r="R202" s="100">
        <f t="shared" si="35"/>
        <v>1422.5602485932184</v>
      </c>
      <c r="S202" s="100">
        <f t="shared" si="36"/>
        <v>814.79636536256839</v>
      </c>
      <c r="T202" s="100">
        <f t="shared" si="31"/>
        <v>607.76388323064998</v>
      </c>
      <c r="U202" s="100">
        <f t="shared" si="37"/>
        <v>278750.9899553642</v>
      </c>
    </row>
    <row r="203" spans="2:21" s="1" customFormat="1" ht="16.5">
      <c r="B203" s="67">
        <v>170</v>
      </c>
      <c r="C203" s="70">
        <f t="shared" si="38"/>
        <v>51653</v>
      </c>
      <c r="D203" s="72">
        <f t="shared" si="39"/>
        <v>0</v>
      </c>
      <c r="E203" s="75">
        <f t="shared" si="32"/>
        <v>4.4999999999999998E-2</v>
      </c>
      <c r="F203" s="72">
        <f xml:space="preserve"> -PMT(E203/12,B203,D203)</f>
        <v>0</v>
      </c>
      <c r="G203" s="72">
        <f>D203*E203/12</f>
        <v>0</v>
      </c>
      <c r="H203" s="72">
        <f t="shared" si="30"/>
        <v>0</v>
      </c>
      <c r="I203" s="72">
        <f>D203-H203</f>
        <v>0</v>
      </c>
      <c r="K203" s="72">
        <f t="shared" si="40"/>
        <v>418431.04209657328</v>
      </c>
      <c r="L203" s="83">
        <f t="shared" si="42"/>
        <v>0.66472471075240991</v>
      </c>
      <c r="M203" s="72">
        <f t="shared" si="33"/>
        <v>418431.04209657328</v>
      </c>
      <c r="O203" s="98">
        <f t="shared" si="41"/>
        <v>291</v>
      </c>
      <c r="P203" s="100">
        <f t="shared" si="43"/>
        <v>278750.9899553642</v>
      </c>
      <c r="Q203" s="102">
        <f t="shared" si="34"/>
        <v>3.5000000000000003E-2</v>
      </c>
      <c r="R203" s="100">
        <f t="shared" si="35"/>
        <v>1422.5602485932184</v>
      </c>
      <c r="S203" s="100">
        <f t="shared" si="36"/>
        <v>813.02372070314561</v>
      </c>
      <c r="T203" s="100">
        <f t="shared" si="31"/>
        <v>609.53652789007276</v>
      </c>
      <c r="U203" s="100">
        <f t="shared" si="37"/>
        <v>278141.45342747413</v>
      </c>
    </row>
    <row r="204" spans="2:21" s="1" customFormat="1" ht="16.5">
      <c r="B204" s="67">
        <v>169</v>
      </c>
      <c r="C204" s="70">
        <f t="shared" si="38"/>
        <v>51683</v>
      </c>
      <c r="D204" s="72">
        <f t="shared" si="39"/>
        <v>0</v>
      </c>
      <c r="E204" s="75">
        <f t="shared" si="32"/>
        <v>4.4999999999999998E-2</v>
      </c>
      <c r="F204" s="72">
        <f xml:space="preserve"> -PMT(E204/12,B204,D204)</f>
        <v>0</v>
      </c>
      <c r="G204" s="72">
        <f>D204*E204/12</f>
        <v>0</v>
      </c>
      <c r="H204" s="72">
        <f t="shared" si="30"/>
        <v>0</v>
      </c>
      <c r="I204" s="72">
        <f>D204-H204</f>
        <v>0</v>
      </c>
      <c r="K204" s="72">
        <f t="shared" si="40"/>
        <v>418431.04209657328</v>
      </c>
      <c r="L204" s="83">
        <f t="shared" si="42"/>
        <v>0.66326374280008005</v>
      </c>
      <c r="M204" s="72">
        <f t="shared" si="33"/>
        <v>418431.04209657328</v>
      </c>
      <c r="O204" s="98">
        <f t="shared" si="41"/>
        <v>290</v>
      </c>
      <c r="P204" s="100">
        <f t="shared" si="43"/>
        <v>278141.45342747413</v>
      </c>
      <c r="Q204" s="102">
        <f t="shared" si="34"/>
        <v>3.5000000000000003E-2</v>
      </c>
      <c r="R204" s="100">
        <f t="shared" si="35"/>
        <v>1422.5602485932184</v>
      </c>
      <c r="S204" s="100">
        <f t="shared" si="36"/>
        <v>811.24590583013298</v>
      </c>
      <c r="T204" s="100">
        <f t="shared" si="31"/>
        <v>611.31434276308539</v>
      </c>
      <c r="U204" s="100">
        <f t="shared" si="37"/>
        <v>277530.13908471103</v>
      </c>
    </row>
    <row r="205" spans="2:21" s="1" customFormat="1" ht="16.5">
      <c r="B205" s="67">
        <v>168</v>
      </c>
      <c r="C205" s="70">
        <f t="shared" si="38"/>
        <v>51714</v>
      </c>
      <c r="D205" s="72">
        <f t="shared" si="39"/>
        <v>0</v>
      </c>
      <c r="E205" s="75">
        <f t="shared" si="32"/>
        <v>4.4999999999999998E-2</v>
      </c>
      <c r="F205" s="72">
        <f xml:space="preserve"> -PMT(E205/12,B205,D205)</f>
        <v>0</v>
      </c>
      <c r="G205" s="72">
        <f>D205*E205/12</f>
        <v>0</v>
      </c>
      <c r="H205" s="72">
        <f t="shared" ref="H205:H268" si="44">F205-G205</f>
        <v>0</v>
      </c>
      <c r="I205" s="72">
        <f>D205-H205</f>
        <v>0</v>
      </c>
      <c r="K205" s="72">
        <f t="shared" si="40"/>
        <v>422615.352517539</v>
      </c>
      <c r="L205" s="83">
        <f t="shared" si="42"/>
        <v>0.65524605315962636</v>
      </c>
      <c r="M205" s="72">
        <f t="shared" si="33"/>
        <v>422615.352517539</v>
      </c>
      <c r="O205" s="98">
        <f t="shared" si="41"/>
        <v>289</v>
      </c>
      <c r="P205" s="100">
        <f t="shared" si="43"/>
        <v>277530.13908471103</v>
      </c>
      <c r="Q205" s="102">
        <f t="shared" si="34"/>
        <v>3.5000000000000003E-2</v>
      </c>
      <c r="R205" s="100">
        <f t="shared" si="35"/>
        <v>1422.5602485932184</v>
      </c>
      <c r="S205" s="100">
        <f t="shared" si="36"/>
        <v>809.46290566374057</v>
      </c>
      <c r="T205" s="100">
        <f t="shared" ref="T205:T268" si="45">R205-S205</f>
        <v>613.0973429294778</v>
      </c>
      <c r="U205" s="100">
        <f t="shared" si="37"/>
        <v>276917.04174178158</v>
      </c>
    </row>
    <row r="206" spans="2:21" s="1" customFormat="1" ht="16.5">
      <c r="B206" s="67">
        <v>167</v>
      </c>
      <c r="C206" s="70">
        <f t="shared" si="38"/>
        <v>51745</v>
      </c>
      <c r="D206" s="72">
        <f t="shared" si="39"/>
        <v>0</v>
      </c>
      <c r="E206" s="75">
        <f t="shared" ref="E206:E269" si="46">E205</f>
        <v>4.4999999999999998E-2</v>
      </c>
      <c r="F206" s="72">
        <f xml:space="preserve"> -PMT(E206/12,B206,D206)</f>
        <v>0</v>
      </c>
      <c r="G206" s="72">
        <f>D206*E206/12</f>
        <v>0</v>
      </c>
      <c r="H206" s="72">
        <f t="shared" si="44"/>
        <v>0</v>
      </c>
      <c r="I206" s="72">
        <f>D206-H206</f>
        <v>0</v>
      </c>
      <c r="K206" s="72">
        <f t="shared" si="40"/>
        <v>422615.352517539</v>
      </c>
      <c r="L206" s="83">
        <f t="shared" si="42"/>
        <v>0.65379109999748941</v>
      </c>
      <c r="M206" s="72">
        <f t="shared" ref="M206:M269" si="47">K206-I206</f>
        <v>422615.352517539</v>
      </c>
      <c r="O206" s="98">
        <f t="shared" si="41"/>
        <v>288</v>
      </c>
      <c r="P206" s="100">
        <f t="shared" si="43"/>
        <v>276917.04174178158</v>
      </c>
      <c r="Q206" s="102">
        <f t="shared" ref="Q206:Q269" si="48">IF(AND(O206&lt;=360,O206&gt;0),$Q$8,0)</f>
        <v>3.5000000000000003E-2</v>
      </c>
      <c r="R206" s="100">
        <f t="shared" ref="R206:R269" si="49" xml:space="preserve"> IFERROR(-PMT(Q206/12,O206,P206),0)</f>
        <v>1422.5602485932184</v>
      </c>
      <c r="S206" s="100">
        <f t="shared" ref="S206:S269" si="50">P206*Q206/12</f>
        <v>807.67470508019642</v>
      </c>
      <c r="T206" s="100">
        <f t="shared" si="45"/>
        <v>614.88554351302196</v>
      </c>
      <c r="U206" s="100">
        <f t="shared" ref="U206:U269" si="51">P206-T206</f>
        <v>276302.15619826858</v>
      </c>
    </row>
    <row r="207" spans="2:21" s="1" customFormat="1" ht="16.5">
      <c r="B207" s="67">
        <v>166</v>
      </c>
      <c r="C207" s="70">
        <f t="shared" ref="C207:C270" si="52">EDATE(C206,1)</f>
        <v>51775</v>
      </c>
      <c r="D207" s="72">
        <f t="shared" ref="D207:D270" si="53">IF(B207&lt;$M$7,0,I206)</f>
        <v>0</v>
      </c>
      <c r="E207" s="75">
        <f t="shared" si="46"/>
        <v>4.4999999999999998E-2</v>
      </c>
      <c r="F207" s="72">
        <f xml:space="preserve"> -PMT(E207/12,B207,D207)</f>
        <v>0</v>
      </c>
      <c r="G207" s="72">
        <f>D207*E207/12</f>
        <v>0</v>
      </c>
      <c r="H207" s="72">
        <f t="shared" si="44"/>
        <v>0</v>
      </c>
      <c r="I207" s="72">
        <f>D207-H207</f>
        <v>0</v>
      </c>
      <c r="K207" s="72">
        <f t="shared" ref="K207:K270" si="54">IF(MOD(B207,12)=0,K206*(1+$H$7),K206)</f>
        <v>422615.352517539</v>
      </c>
      <c r="L207" s="83">
        <f t="shared" si="42"/>
        <v>0.65233190322196288</v>
      </c>
      <c r="M207" s="72">
        <f t="shared" si="47"/>
        <v>422615.352517539</v>
      </c>
      <c r="O207" s="98">
        <f t="shared" ref="O207:O270" si="55">IF(B207=$M$7-1,360,0)+IF(O206&gt;0,O206-1,0)</f>
        <v>287</v>
      </c>
      <c r="P207" s="100">
        <f t="shared" si="43"/>
        <v>276302.15619826858</v>
      </c>
      <c r="Q207" s="102">
        <f t="shared" si="48"/>
        <v>3.5000000000000003E-2</v>
      </c>
      <c r="R207" s="100">
        <f t="shared" si="49"/>
        <v>1422.5602485932184</v>
      </c>
      <c r="S207" s="100">
        <f t="shared" si="50"/>
        <v>805.88128891161671</v>
      </c>
      <c r="T207" s="100">
        <f t="shared" si="45"/>
        <v>616.67895968160167</v>
      </c>
      <c r="U207" s="100">
        <f t="shared" si="51"/>
        <v>275685.47723858699</v>
      </c>
    </row>
    <row r="208" spans="2:21" s="1" customFormat="1" ht="16.5">
      <c r="B208" s="67">
        <v>165</v>
      </c>
      <c r="C208" s="70">
        <f t="shared" si="52"/>
        <v>51806</v>
      </c>
      <c r="D208" s="72">
        <f t="shared" si="53"/>
        <v>0</v>
      </c>
      <c r="E208" s="75">
        <f t="shared" si="46"/>
        <v>4.4999999999999998E-2</v>
      </c>
      <c r="F208" s="72">
        <f xml:space="preserve"> -PMT(E208/12,B208,D208)</f>
        <v>0</v>
      </c>
      <c r="G208" s="72">
        <f>D208*E208/12</f>
        <v>0</v>
      </c>
      <c r="H208" s="72">
        <f t="shared" si="44"/>
        <v>0</v>
      </c>
      <c r="I208" s="72">
        <f>D208-H208</f>
        <v>0</v>
      </c>
      <c r="K208" s="72">
        <f t="shared" si="54"/>
        <v>422615.352517539</v>
      </c>
      <c r="L208" s="83">
        <f t="shared" si="42"/>
        <v>0.65086845045584107</v>
      </c>
      <c r="M208" s="72">
        <f t="shared" si="47"/>
        <v>422615.352517539</v>
      </c>
      <c r="O208" s="98">
        <f t="shared" si="55"/>
        <v>286</v>
      </c>
      <c r="P208" s="100">
        <f t="shared" si="43"/>
        <v>275685.47723858699</v>
      </c>
      <c r="Q208" s="102">
        <f t="shared" si="48"/>
        <v>3.5000000000000003E-2</v>
      </c>
      <c r="R208" s="100">
        <f t="shared" si="49"/>
        <v>1422.5602485932186</v>
      </c>
      <c r="S208" s="100">
        <f t="shared" si="50"/>
        <v>804.08264194587889</v>
      </c>
      <c r="T208" s="100">
        <f t="shared" si="45"/>
        <v>618.47760664733971</v>
      </c>
      <c r="U208" s="100">
        <f t="shared" si="51"/>
        <v>275066.99963193963</v>
      </c>
    </row>
    <row r="209" spans="2:21" s="1" customFormat="1" ht="16.5">
      <c r="B209" s="67">
        <v>164</v>
      </c>
      <c r="C209" s="70">
        <f t="shared" si="52"/>
        <v>51836</v>
      </c>
      <c r="D209" s="72">
        <f t="shared" si="53"/>
        <v>0</v>
      </c>
      <c r="E209" s="75">
        <f t="shared" si="46"/>
        <v>4.4999999999999998E-2</v>
      </c>
      <c r="F209" s="72">
        <f xml:space="preserve"> -PMT(E209/12,B209,D209)</f>
        <v>0</v>
      </c>
      <c r="G209" s="72">
        <f>D209*E209/12</f>
        <v>0</v>
      </c>
      <c r="H209" s="72">
        <f t="shared" si="44"/>
        <v>0</v>
      </c>
      <c r="I209" s="72">
        <f>D209-H209</f>
        <v>0</v>
      </c>
      <c r="K209" s="72">
        <f t="shared" si="54"/>
        <v>422615.352517539</v>
      </c>
      <c r="L209" s="83">
        <f t="shared" si="42"/>
        <v>0.64940072928581805</v>
      </c>
      <c r="M209" s="72">
        <f t="shared" si="47"/>
        <v>422615.352517539</v>
      </c>
      <c r="O209" s="98">
        <f t="shared" si="55"/>
        <v>285</v>
      </c>
      <c r="P209" s="100">
        <f t="shared" si="43"/>
        <v>275066.99963193963</v>
      </c>
      <c r="Q209" s="102">
        <f t="shared" si="48"/>
        <v>3.5000000000000003E-2</v>
      </c>
      <c r="R209" s="100">
        <f t="shared" si="49"/>
        <v>1422.5602485932184</v>
      </c>
      <c r="S209" s="100">
        <f t="shared" si="50"/>
        <v>802.27874892649061</v>
      </c>
      <c r="T209" s="100">
        <f t="shared" si="45"/>
        <v>620.28149966672777</v>
      </c>
      <c r="U209" s="100">
        <f t="shared" si="51"/>
        <v>274446.71813227289</v>
      </c>
    </row>
    <row r="210" spans="2:21" s="1" customFormat="1" ht="16.5">
      <c r="B210" s="67">
        <v>163</v>
      </c>
      <c r="C210" s="70">
        <f t="shared" si="52"/>
        <v>51867</v>
      </c>
      <c r="D210" s="72">
        <f t="shared" si="53"/>
        <v>0</v>
      </c>
      <c r="E210" s="75">
        <f t="shared" si="46"/>
        <v>4.4999999999999998E-2</v>
      </c>
      <c r="F210" s="72">
        <f xml:space="preserve"> -PMT(E210/12,B210,D210)</f>
        <v>0</v>
      </c>
      <c r="G210" s="72">
        <f>D210*E210/12</f>
        <v>0</v>
      </c>
      <c r="H210" s="72">
        <f t="shared" si="44"/>
        <v>0</v>
      </c>
      <c r="I210" s="72">
        <f>D210-H210</f>
        <v>0</v>
      </c>
      <c r="K210" s="72">
        <f t="shared" si="54"/>
        <v>422615.352517539</v>
      </c>
      <c r="L210" s="83">
        <f t="shared" si="42"/>
        <v>0.64792872726238249</v>
      </c>
      <c r="M210" s="72">
        <f t="shared" si="47"/>
        <v>422615.352517539</v>
      </c>
      <c r="O210" s="98">
        <f t="shared" si="55"/>
        <v>284</v>
      </c>
      <c r="P210" s="100">
        <f t="shared" si="43"/>
        <v>274446.71813227289</v>
      </c>
      <c r="Q210" s="102">
        <f t="shared" si="48"/>
        <v>3.5000000000000003E-2</v>
      </c>
      <c r="R210" s="100">
        <f t="shared" si="49"/>
        <v>1422.5602485932184</v>
      </c>
      <c r="S210" s="100">
        <f t="shared" si="50"/>
        <v>800.46959455246269</v>
      </c>
      <c r="T210" s="100">
        <f t="shared" si="45"/>
        <v>622.09065404075568</v>
      </c>
      <c r="U210" s="100">
        <f t="shared" si="51"/>
        <v>273824.62747823214</v>
      </c>
    </row>
    <row r="211" spans="2:21" s="1" customFormat="1" ht="16.5">
      <c r="B211" s="67">
        <v>162</v>
      </c>
      <c r="C211" s="70">
        <f t="shared" si="52"/>
        <v>51898</v>
      </c>
      <c r="D211" s="72">
        <f t="shared" si="53"/>
        <v>0</v>
      </c>
      <c r="E211" s="75">
        <f t="shared" si="46"/>
        <v>4.4999999999999998E-2</v>
      </c>
      <c r="F211" s="72">
        <f xml:space="preserve"> -PMT(E211/12,B211,D211)</f>
        <v>0</v>
      </c>
      <c r="G211" s="72">
        <f>D211*E211/12</f>
        <v>0</v>
      </c>
      <c r="H211" s="72">
        <f t="shared" si="44"/>
        <v>0</v>
      </c>
      <c r="I211" s="72">
        <f>D211-H211</f>
        <v>0</v>
      </c>
      <c r="K211" s="72">
        <f t="shared" si="54"/>
        <v>422615.352517539</v>
      </c>
      <c r="L211" s="83">
        <f t="shared" si="42"/>
        <v>0.6464524318997118</v>
      </c>
      <c r="M211" s="72">
        <f t="shared" si="47"/>
        <v>422615.352517539</v>
      </c>
      <c r="O211" s="98">
        <f t="shared" si="55"/>
        <v>283</v>
      </c>
      <c r="P211" s="100">
        <f t="shared" si="43"/>
        <v>273824.62747823214</v>
      </c>
      <c r="Q211" s="102">
        <f t="shared" si="48"/>
        <v>3.5000000000000003E-2</v>
      </c>
      <c r="R211" s="100">
        <f t="shared" si="49"/>
        <v>1422.5602485932184</v>
      </c>
      <c r="S211" s="100">
        <f t="shared" si="50"/>
        <v>798.6551634781772</v>
      </c>
      <c r="T211" s="100">
        <f t="shared" si="45"/>
        <v>623.90508511504117</v>
      </c>
      <c r="U211" s="100">
        <f t="shared" si="51"/>
        <v>273200.72239311709</v>
      </c>
    </row>
    <row r="212" spans="2:21" s="1" customFormat="1" ht="16.5">
      <c r="B212" s="67">
        <v>161</v>
      </c>
      <c r="C212" s="70">
        <f t="shared" si="52"/>
        <v>51926</v>
      </c>
      <c r="D212" s="72">
        <f t="shared" si="53"/>
        <v>0</v>
      </c>
      <c r="E212" s="75">
        <f t="shared" si="46"/>
        <v>4.4999999999999998E-2</v>
      </c>
      <c r="F212" s="72">
        <f xml:space="preserve"> -PMT(E212/12,B212,D212)</f>
        <v>0</v>
      </c>
      <c r="G212" s="72">
        <f>D212*E212/12</f>
        <v>0</v>
      </c>
      <c r="H212" s="72">
        <f t="shared" si="44"/>
        <v>0</v>
      </c>
      <c r="I212" s="72">
        <f>D212-H212</f>
        <v>0</v>
      </c>
      <c r="K212" s="72">
        <f t="shared" si="54"/>
        <v>422615.352517539</v>
      </c>
      <c r="L212" s="83">
        <f t="shared" si="42"/>
        <v>0.64497183067556685</v>
      </c>
      <c r="M212" s="72">
        <f t="shared" si="47"/>
        <v>422615.352517539</v>
      </c>
      <c r="O212" s="98">
        <f t="shared" si="55"/>
        <v>282</v>
      </c>
      <c r="P212" s="100">
        <f t="shared" si="43"/>
        <v>273200.72239311709</v>
      </c>
      <c r="Q212" s="102">
        <f t="shared" si="48"/>
        <v>3.5000000000000003E-2</v>
      </c>
      <c r="R212" s="100">
        <f t="shared" si="49"/>
        <v>1422.5602485932184</v>
      </c>
      <c r="S212" s="100">
        <f t="shared" si="50"/>
        <v>796.83544031325835</v>
      </c>
      <c r="T212" s="100">
        <f t="shared" si="45"/>
        <v>625.72480827996003</v>
      </c>
      <c r="U212" s="100">
        <f t="shared" si="51"/>
        <v>272574.99758483714</v>
      </c>
    </row>
    <row r="213" spans="2:21" s="1" customFormat="1" ht="16.5">
      <c r="B213" s="67">
        <v>160</v>
      </c>
      <c r="C213" s="70">
        <f t="shared" si="52"/>
        <v>51957</v>
      </c>
      <c r="D213" s="72">
        <f t="shared" si="53"/>
        <v>0</v>
      </c>
      <c r="E213" s="75">
        <f t="shared" si="46"/>
        <v>4.4999999999999998E-2</v>
      </c>
      <c r="F213" s="72">
        <f xml:space="preserve"> -PMT(E213/12,B213,D213)</f>
        <v>0</v>
      </c>
      <c r="G213" s="72">
        <f>D213*E213/12</f>
        <v>0</v>
      </c>
      <c r="H213" s="72">
        <f t="shared" si="44"/>
        <v>0</v>
      </c>
      <c r="I213" s="72">
        <f>D213-H213</f>
        <v>0</v>
      </c>
      <c r="K213" s="72">
        <f t="shared" si="54"/>
        <v>422615.352517539</v>
      </c>
      <c r="L213" s="83">
        <f t="shared" si="42"/>
        <v>0.64348691103118472</v>
      </c>
      <c r="M213" s="72">
        <f t="shared" si="47"/>
        <v>422615.352517539</v>
      </c>
      <c r="O213" s="98">
        <f t="shared" si="55"/>
        <v>281</v>
      </c>
      <c r="P213" s="100">
        <f t="shared" si="43"/>
        <v>272574.99758483714</v>
      </c>
      <c r="Q213" s="102">
        <f t="shared" si="48"/>
        <v>3.5000000000000003E-2</v>
      </c>
      <c r="R213" s="100">
        <f t="shared" si="49"/>
        <v>1422.5602485932184</v>
      </c>
      <c r="S213" s="100">
        <f t="shared" si="50"/>
        <v>795.01040962244178</v>
      </c>
      <c r="T213" s="100">
        <f t="shared" si="45"/>
        <v>627.54983897077659</v>
      </c>
      <c r="U213" s="100">
        <f t="shared" si="51"/>
        <v>271947.44774586638</v>
      </c>
    </row>
    <row r="214" spans="2:21" s="1" customFormat="1" ht="16.5">
      <c r="B214" s="67">
        <v>159</v>
      </c>
      <c r="C214" s="70">
        <f t="shared" si="52"/>
        <v>51987</v>
      </c>
      <c r="D214" s="72">
        <f t="shared" si="53"/>
        <v>0</v>
      </c>
      <c r="E214" s="75">
        <f t="shared" si="46"/>
        <v>4.4999999999999998E-2</v>
      </c>
      <c r="F214" s="72">
        <f xml:space="preserve"> -PMT(E214/12,B214,D214)</f>
        <v>0</v>
      </c>
      <c r="G214" s="72">
        <f>D214*E214/12</f>
        <v>0</v>
      </c>
      <c r="H214" s="72">
        <f t="shared" si="44"/>
        <v>0</v>
      </c>
      <c r="I214" s="72">
        <f>D214-H214</f>
        <v>0</v>
      </c>
      <c r="K214" s="72">
        <f t="shared" si="54"/>
        <v>422615.352517539</v>
      </c>
      <c r="L214" s="83">
        <f t="shared" si="42"/>
        <v>0.64199766037117312</v>
      </c>
      <c r="M214" s="72">
        <f t="shared" si="47"/>
        <v>422615.352517539</v>
      </c>
      <c r="O214" s="98">
        <f t="shared" si="55"/>
        <v>280</v>
      </c>
      <c r="P214" s="100">
        <f t="shared" si="43"/>
        <v>271947.44774586638</v>
      </c>
      <c r="Q214" s="102">
        <f t="shared" si="48"/>
        <v>3.5000000000000003E-2</v>
      </c>
      <c r="R214" s="100">
        <f t="shared" si="49"/>
        <v>1422.5602485932184</v>
      </c>
      <c r="S214" s="100">
        <f t="shared" si="50"/>
        <v>793.18005592544375</v>
      </c>
      <c r="T214" s="100">
        <f t="shared" si="45"/>
        <v>629.38019266777462</v>
      </c>
      <c r="U214" s="100">
        <f t="shared" si="51"/>
        <v>271318.06755319861</v>
      </c>
    </row>
    <row r="215" spans="2:21" s="1" customFormat="1" ht="16.5">
      <c r="B215" s="67">
        <v>158</v>
      </c>
      <c r="C215" s="70">
        <f t="shared" si="52"/>
        <v>52018</v>
      </c>
      <c r="D215" s="72">
        <f t="shared" si="53"/>
        <v>0</v>
      </c>
      <c r="E215" s="75">
        <f t="shared" si="46"/>
        <v>4.4999999999999998E-2</v>
      </c>
      <c r="F215" s="72">
        <f xml:space="preserve"> -PMT(E215/12,B215,D215)</f>
        <v>0</v>
      </c>
      <c r="G215" s="72">
        <f>D215*E215/12</f>
        <v>0</v>
      </c>
      <c r="H215" s="72">
        <f t="shared" si="44"/>
        <v>0</v>
      </c>
      <c r="I215" s="72">
        <f>D215-H215</f>
        <v>0</v>
      </c>
      <c r="K215" s="72">
        <f t="shared" si="54"/>
        <v>422615.352517539</v>
      </c>
      <c r="L215" s="83">
        <f t="shared" si="42"/>
        <v>0.64050406606340315</v>
      </c>
      <c r="M215" s="72">
        <f t="shared" si="47"/>
        <v>422615.352517539</v>
      </c>
      <c r="O215" s="98">
        <f t="shared" si="55"/>
        <v>279</v>
      </c>
      <c r="P215" s="100">
        <f t="shared" si="43"/>
        <v>271318.06755319861</v>
      </c>
      <c r="Q215" s="102">
        <f t="shared" si="48"/>
        <v>3.5000000000000003E-2</v>
      </c>
      <c r="R215" s="100">
        <f t="shared" si="49"/>
        <v>1422.5602485932184</v>
      </c>
      <c r="S215" s="100">
        <f t="shared" si="50"/>
        <v>791.34436369682942</v>
      </c>
      <c r="T215" s="100">
        <f t="shared" si="45"/>
        <v>631.21588489638896</v>
      </c>
      <c r="U215" s="100">
        <f t="shared" si="51"/>
        <v>270686.8516683022</v>
      </c>
    </row>
    <row r="216" spans="2:21" s="1" customFormat="1" ht="16.5">
      <c r="B216" s="67">
        <v>157</v>
      </c>
      <c r="C216" s="70">
        <f t="shared" si="52"/>
        <v>52048</v>
      </c>
      <c r="D216" s="72">
        <f t="shared" si="53"/>
        <v>0</v>
      </c>
      <c r="E216" s="75">
        <f t="shared" si="46"/>
        <v>4.4999999999999998E-2</v>
      </c>
      <c r="F216" s="72">
        <f xml:space="preserve"> -PMT(E216/12,B216,D216)</f>
        <v>0</v>
      </c>
      <c r="G216" s="72">
        <f>D216*E216/12</f>
        <v>0</v>
      </c>
      <c r="H216" s="72">
        <f t="shared" si="44"/>
        <v>0</v>
      </c>
      <c r="I216" s="72">
        <f>D216-H216</f>
        <v>0</v>
      </c>
      <c r="K216" s="72">
        <f t="shared" si="54"/>
        <v>422615.352517539</v>
      </c>
      <c r="L216" s="83">
        <f t="shared" si="42"/>
        <v>0.63900611543890218</v>
      </c>
      <c r="M216" s="72">
        <f t="shared" si="47"/>
        <v>422615.352517539</v>
      </c>
      <c r="O216" s="98">
        <f t="shared" si="55"/>
        <v>278</v>
      </c>
      <c r="P216" s="100">
        <f t="shared" si="43"/>
        <v>270686.8516683022</v>
      </c>
      <c r="Q216" s="102">
        <f t="shared" si="48"/>
        <v>3.5000000000000003E-2</v>
      </c>
      <c r="R216" s="100">
        <f t="shared" si="49"/>
        <v>1422.5602485932184</v>
      </c>
      <c r="S216" s="100">
        <f t="shared" si="50"/>
        <v>789.50331736588157</v>
      </c>
      <c r="T216" s="100">
        <f t="shared" si="45"/>
        <v>633.0569312273368</v>
      </c>
      <c r="U216" s="100">
        <f t="shared" si="51"/>
        <v>270053.79473707487</v>
      </c>
    </row>
    <row r="217" spans="2:21" s="1" customFormat="1" ht="16.5">
      <c r="B217" s="67">
        <v>156</v>
      </c>
      <c r="C217" s="70">
        <f t="shared" si="52"/>
        <v>52079</v>
      </c>
      <c r="D217" s="72">
        <f t="shared" si="53"/>
        <v>0</v>
      </c>
      <c r="E217" s="75">
        <f t="shared" si="46"/>
        <v>4.4999999999999998E-2</v>
      </c>
      <c r="F217" s="72">
        <f xml:space="preserve"> -PMT(E217/12,B217,D217)</f>
        <v>0</v>
      </c>
      <c r="G217" s="72">
        <f>D217*E217/12</f>
        <v>0</v>
      </c>
      <c r="H217" s="72">
        <f t="shared" si="44"/>
        <v>0</v>
      </c>
      <c r="I217" s="72">
        <f>D217-H217</f>
        <v>0</v>
      </c>
      <c r="K217" s="72">
        <f t="shared" si="54"/>
        <v>426841.50604271441</v>
      </c>
      <c r="L217" s="83">
        <f t="shared" si="42"/>
        <v>0.63119187702153112</v>
      </c>
      <c r="M217" s="72">
        <f t="shared" si="47"/>
        <v>426841.50604271441</v>
      </c>
      <c r="O217" s="98">
        <f t="shared" si="55"/>
        <v>277</v>
      </c>
      <c r="P217" s="100">
        <f t="shared" si="43"/>
        <v>270053.79473707487</v>
      </c>
      <c r="Q217" s="102">
        <f t="shared" si="48"/>
        <v>3.5000000000000003E-2</v>
      </c>
      <c r="R217" s="100">
        <f t="shared" si="49"/>
        <v>1422.5602485932186</v>
      </c>
      <c r="S217" s="100">
        <f t="shared" si="50"/>
        <v>787.65690131646852</v>
      </c>
      <c r="T217" s="100">
        <f t="shared" si="45"/>
        <v>634.90334727675008</v>
      </c>
      <c r="U217" s="100">
        <f t="shared" si="51"/>
        <v>269418.89138979814</v>
      </c>
    </row>
    <row r="218" spans="2:21" s="1" customFormat="1" ht="16.5">
      <c r="B218" s="67">
        <v>155</v>
      </c>
      <c r="C218" s="70">
        <f t="shared" si="52"/>
        <v>52110</v>
      </c>
      <c r="D218" s="72">
        <f t="shared" si="53"/>
        <v>0</v>
      </c>
      <c r="E218" s="75">
        <f t="shared" si="46"/>
        <v>4.4999999999999998E-2</v>
      </c>
      <c r="F218" s="72">
        <f xml:space="preserve"> -PMT(E218/12,B218,D218)</f>
        <v>0</v>
      </c>
      <c r="G218" s="72">
        <f>D218*E218/12</f>
        <v>0</v>
      </c>
      <c r="H218" s="72">
        <f t="shared" si="44"/>
        <v>0</v>
      </c>
      <c r="I218" s="72">
        <f>D218-H218</f>
        <v>0</v>
      </c>
      <c r="K218" s="72">
        <f t="shared" si="54"/>
        <v>426841.50604271441</v>
      </c>
      <c r="L218" s="83">
        <f t="shared" si="42"/>
        <v>0.62970009344450806</v>
      </c>
      <c r="M218" s="72">
        <f t="shared" si="47"/>
        <v>426841.50604271441</v>
      </c>
      <c r="O218" s="98">
        <f t="shared" si="55"/>
        <v>276</v>
      </c>
      <c r="P218" s="100">
        <f t="shared" si="43"/>
        <v>269418.89138979814</v>
      </c>
      <c r="Q218" s="102">
        <f t="shared" si="48"/>
        <v>3.5000000000000003E-2</v>
      </c>
      <c r="R218" s="100">
        <f t="shared" si="49"/>
        <v>1422.5602485932186</v>
      </c>
      <c r="S218" s="100">
        <f t="shared" si="50"/>
        <v>785.80509988691131</v>
      </c>
      <c r="T218" s="100">
        <f t="shared" si="45"/>
        <v>636.7551487063073</v>
      </c>
      <c r="U218" s="100">
        <f t="shared" si="51"/>
        <v>268782.13624109182</v>
      </c>
    </row>
    <row r="219" spans="2:21" s="1" customFormat="1" ht="16.5">
      <c r="B219" s="67">
        <v>154</v>
      </c>
      <c r="C219" s="70">
        <f t="shared" si="52"/>
        <v>52140</v>
      </c>
      <c r="D219" s="72">
        <f t="shared" si="53"/>
        <v>0</v>
      </c>
      <c r="E219" s="75">
        <f t="shared" si="46"/>
        <v>4.4999999999999998E-2</v>
      </c>
      <c r="F219" s="72">
        <f xml:space="preserve"> -PMT(E219/12,B219,D219)</f>
        <v>0</v>
      </c>
      <c r="G219" s="72">
        <f>D219*E219/12</f>
        <v>0</v>
      </c>
      <c r="H219" s="72">
        <f t="shared" si="44"/>
        <v>0</v>
      </c>
      <c r="I219" s="72">
        <f>D219-H219</f>
        <v>0</v>
      </c>
      <c r="K219" s="72">
        <f t="shared" si="54"/>
        <v>426841.50604271441</v>
      </c>
      <c r="L219" s="83">
        <f t="shared" si="42"/>
        <v>0.62820395883205205</v>
      </c>
      <c r="M219" s="72">
        <f t="shared" si="47"/>
        <v>426841.50604271441</v>
      </c>
      <c r="O219" s="98">
        <f t="shared" si="55"/>
        <v>275</v>
      </c>
      <c r="P219" s="100">
        <f t="shared" si="43"/>
        <v>268782.13624109182</v>
      </c>
      <c r="Q219" s="102">
        <f t="shared" si="48"/>
        <v>3.5000000000000003E-2</v>
      </c>
      <c r="R219" s="100">
        <f t="shared" si="49"/>
        <v>1422.5602485932184</v>
      </c>
      <c r="S219" s="100">
        <f t="shared" si="50"/>
        <v>783.94789736985115</v>
      </c>
      <c r="T219" s="100">
        <f t="shared" si="45"/>
        <v>638.61235122336723</v>
      </c>
      <c r="U219" s="100">
        <f t="shared" si="51"/>
        <v>268143.52388986846</v>
      </c>
    </row>
    <row r="220" spans="2:21" s="1" customFormat="1" ht="16.5">
      <c r="B220" s="67">
        <v>153</v>
      </c>
      <c r="C220" s="70">
        <f t="shared" si="52"/>
        <v>52171</v>
      </c>
      <c r="D220" s="72">
        <f t="shared" si="53"/>
        <v>0</v>
      </c>
      <c r="E220" s="75">
        <f t="shared" si="46"/>
        <v>4.4999999999999998E-2</v>
      </c>
      <c r="F220" s="72">
        <f xml:space="preserve"> -PMT(E220/12,B220,D220)</f>
        <v>0</v>
      </c>
      <c r="G220" s="72">
        <f>D220*E220/12</f>
        <v>0</v>
      </c>
      <c r="H220" s="72">
        <f t="shared" si="44"/>
        <v>0</v>
      </c>
      <c r="I220" s="72">
        <f>D220-H220</f>
        <v>0</v>
      </c>
      <c r="K220" s="72">
        <f t="shared" si="54"/>
        <v>426841.50604271441</v>
      </c>
      <c r="L220" s="83">
        <f t="shared" si="42"/>
        <v>0.62670346049364301</v>
      </c>
      <c r="M220" s="72">
        <f t="shared" si="47"/>
        <v>426841.50604271441</v>
      </c>
      <c r="O220" s="98">
        <f t="shared" si="55"/>
        <v>274</v>
      </c>
      <c r="P220" s="100">
        <f t="shared" si="43"/>
        <v>268143.52388986846</v>
      </c>
      <c r="Q220" s="102">
        <f t="shared" si="48"/>
        <v>3.5000000000000003E-2</v>
      </c>
      <c r="R220" s="100">
        <f t="shared" si="49"/>
        <v>1422.5602485932184</v>
      </c>
      <c r="S220" s="100">
        <f t="shared" si="50"/>
        <v>782.08527801211642</v>
      </c>
      <c r="T220" s="100">
        <f t="shared" si="45"/>
        <v>640.47497058110196</v>
      </c>
      <c r="U220" s="100">
        <f t="shared" si="51"/>
        <v>267503.04891928734</v>
      </c>
    </row>
    <row r="221" spans="2:21" s="1" customFormat="1" ht="16.5">
      <c r="B221" s="67">
        <v>152</v>
      </c>
      <c r="C221" s="70">
        <f t="shared" si="52"/>
        <v>52201</v>
      </c>
      <c r="D221" s="72">
        <f t="shared" si="53"/>
        <v>0</v>
      </c>
      <c r="E221" s="75">
        <f t="shared" si="46"/>
        <v>4.4999999999999998E-2</v>
      </c>
      <c r="F221" s="72">
        <f xml:space="preserve"> -PMT(E221/12,B221,D221)</f>
        <v>0</v>
      </c>
      <c r="G221" s="72">
        <f>D221*E221/12</f>
        <v>0</v>
      </c>
      <c r="H221" s="72">
        <f t="shared" si="44"/>
        <v>0</v>
      </c>
      <c r="I221" s="72">
        <f>D221-H221</f>
        <v>0</v>
      </c>
      <c r="K221" s="72">
        <f t="shared" si="54"/>
        <v>426841.50604271441</v>
      </c>
      <c r="L221" s="83">
        <f t="shared" si="42"/>
        <v>0.62519858570174691</v>
      </c>
      <c r="M221" s="72">
        <f t="shared" si="47"/>
        <v>426841.50604271441</v>
      </c>
      <c r="O221" s="98">
        <f t="shared" si="55"/>
        <v>273</v>
      </c>
      <c r="P221" s="100">
        <f t="shared" si="43"/>
        <v>267503.04891928734</v>
      </c>
      <c r="Q221" s="102">
        <f t="shared" si="48"/>
        <v>3.5000000000000003E-2</v>
      </c>
      <c r="R221" s="100">
        <f t="shared" si="49"/>
        <v>1422.5602485932184</v>
      </c>
      <c r="S221" s="100">
        <f t="shared" si="50"/>
        <v>780.21722601458816</v>
      </c>
      <c r="T221" s="100">
        <f t="shared" si="45"/>
        <v>642.34302257863021</v>
      </c>
      <c r="U221" s="100">
        <f t="shared" si="51"/>
        <v>266860.70589670871</v>
      </c>
    </row>
    <row r="222" spans="2:21" s="1" customFormat="1" ht="16.5">
      <c r="B222" s="67">
        <v>151</v>
      </c>
      <c r="C222" s="70">
        <f t="shared" si="52"/>
        <v>52232</v>
      </c>
      <c r="D222" s="72">
        <f t="shared" si="53"/>
        <v>0</v>
      </c>
      <c r="E222" s="75">
        <f t="shared" si="46"/>
        <v>4.4999999999999998E-2</v>
      </c>
      <c r="F222" s="72">
        <f xml:space="preserve"> -PMT(E222/12,B222,D222)</f>
        <v>0</v>
      </c>
      <c r="G222" s="72">
        <f>D222*E222/12</f>
        <v>0</v>
      </c>
      <c r="H222" s="72">
        <f t="shared" si="44"/>
        <v>0</v>
      </c>
      <c r="I222" s="72">
        <f>D222-H222</f>
        <v>0</v>
      </c>
      <c r="K222" s="72">
        <f t="shared" si="54"/>
        <v>426841.50604271441</v>
      </c>
      <c r="L222" s="83">
        <f t="shared" si="42"/>
        <v>0.62368932169170777</v>
      </c>
      <c r="M222" s="72">
        <f t="shared" si="47"/>
        <v>426841.50604271441</v>
      </c>
      <c r="O222" s="98">
        <f t="shared" si="55"/>
        <v>272</v>
      </c>
      <c r="P222" s="100">
        <f t="shared" si="43"/>
        <v>266860.70589670871</v>
      </c>
      <c r="Q222" s="102">
        <f t="shared" si="48"/>
        <v>3.5000000000000003E-2</v>
      </c>
      <c r="R222" s="100">
        <f t="shared" si="49"/>
        <v>1422.5602485932184</v>
      </c>
      <c r="S222" s="100">
        <f t="shared" si="50"/>
        <v>778.3437255320672</v>
      </c>
      <c r="T222" s="100">
        <f t="shared" si="45"/>
        <v>644.21652306115118</v>
      </c>
      <c r="U222" s="100">
        <f t="shared" si="51"/>
        <v>266216.48937364755</v>
      </c>
    </row>
    <row r="223" spans="2:21" s="1" customFormat="1" ht="16.5">
      <c r="B223" s="67">
        <v>150</v>
      </c>
      <c r="C223" s="70">
        <f t="shared" si="52"/>
        <v>52263</v>
      </c>
      <c r="D223" s="72">
        <f t="shared" si="53"/>
        <v>0</v>
      </c>
      <c r="E223" s="75">
        <f t="shared" si="46"/>
        <v>4.4999999999999998E-2</v>
      </c>
      <c r="F223" s="72">
        <f xml:space="preserve"> -PMT(E223/12,B223,D223)</f>
        <v>0</v>
      </c>
      <c r="G223" s="72">
        <f>D223*E223/12</f>
        <v>0</v>
      </c>
      <c r="H223" s="72">
        <f t="shared" si="44"/>
        <v>0</v>
      </c>
      <c r="I223" s="72">
        <f>D223-H223</f>
        <v>0</v>
      </c>
      <c r="K223" s="72">
        <f t="shared" si="54"/>
        <v>426841.50604271441</v>
      </c>
      <c r="L223" s="83">
        <f t="shared" si="42"/>
        <v>0.62217565566163935</v>
      </c>
      <c r="M223" s="72">
        <f t="shared" si="47"/>
        <v>426841.50604271441</v>
      </c>
      <c r="O223" s="98">
        <f t="shared" si="55"/>
        <v>271</v>
      </c>
      <c r="P223" s="100">
        <f t="shared" si="43"/>
        <v>266216.48937364755</v>
      </c>
      <c r="Q223" s="102">
        <f t="shared" si="48"/>
        <v>3.5000000000000003E-2</v>
      </c>
      <c r="R223" s="100">
        <f t="shared" si="49"/>
        <v>1422.5602485932181</v>
      </c>
      <c r="S223" s="100">
        <f t="shared" si="50"/>
        <v>776.4647606731387</v>
      </c>
      <c r="T223" s="100">
        <f t="shared" si="45"/>
        <v>646.09548792007945</v>
      </c>
      <c r="U223" s="100">
        <f t="shared" si="51"/>
        <v>265570.39388572745</v>
      </c>
    </row>
    <row r="224" spans="2:21" s="1" customFormat="1" ht="16.5">
      <c r="B224" s="67">
        <v>149</v>
      </c>
      <c r="C224" s="70">
        <f t="shared" si="52"/>
        <v>52291</v>
      </c>
      <c r="D224" s="72">
        <f t="shared" si="53"/>
        <v>0</v>
      </c>
      <c r="E224" s="75">
        <f t="shared" si="46"/>
        <v>4.4999999999999998E-2</v>
      </c>
      <c r="F224" s="72">
        <f xml:space="preserve"> -PMT(E224/12,B224,D224)</f>
        <v>0</v>
      </c>
      <c r="G224" s="72">
        <f>D224*E224/12</f>
        <v>0</v>
      </c>
      <c r="H224" s="72">
        <f t="shared" si="44"/>
        <v>0</v>
      </c>
      <c r="I224" s="72">
        <f>D224-H224</f>
        <v>0</v>
      </c>
      <c r="K224" s="72">
        <f t="shared" si="54"/>
        <v>426841.50604271441</v>
      </c>
      <c r="L224" s="83">
        <f t="shared" si="42"/>
        <v>0.62065757477231664</v>
      </c>
      <c r="M224" s="72">
        <f t="shared" si="47"/>
        <v>426841.50604271441</v>
      </c>
      <c r="O224" s="98">
        <f t="shared" si="55"/>
        <v>270</v>
      </c>
      <c r="P224" s="100">
        <f t="shared" si="43"/>
        <v>265570.39388572745</v>
      </c>
      <c r="Q224" s="102">
        <f t="shared" si="48"/>
        <v>3.5000000000000003E-2</v>
      </c>
      <c r="R224" s="100">
        <f t="shared" si="49"/>
        <v>1422.5602485932184</v>
      </c>
      <c r="S224" s="100">
        <f t="shared" si="50"/>
        <v>774.58031550003852</v>
      </c>
      <c r="T224" s="100">
        <f t="shared" si="45"/>
        <v>647.97993309317985</v>
      </c>
      <c r="U224" s="100">
        <f t="shared" si="51"/>
        <v>264922.41395263426</v>
      </c>
    </row>
    <row r="225" spans="2:21" s="1" customFormat="1" ht="16.5">
      <c r="B225" s="67">
        <v>148</v>
      </c>
      <c r="C225" s="70">
        <f t="shared" si="52"/>
        <v>52322</v>
      </c>
      <c r="D225" s="72">
        <f t="shared" si="53"/>
        <v>0</v>
      </c>
      <c r="E225" s="75">
        <f t="shared" si="46"/>
        <v>4.4999999999999998E-2</v>
      </c>
      <c r="F225" s="72">
        <f xml:space="preserve"> -PMT(E225/12,B225,D225)</f>
        <v>0</v>
      </c>
      <c r="G225" s="72">
        <f>D225*E225/12</f>
        <v>0</v>
      </c>
      <c r="H225" s="72">
        <f t="shared" si="44"/>
        <v>0</v>
      </c>
      <c r="I225" s="72">
        <f>D225-H225</f>
        <v>0</v>
      </c>
      <c r="K225" s="72">
        <f t="shared" si="54"/>
        <v>426841.50604271441</v>
      </c>
      <c r="L225" s="83">
        <f t="shared" si="42"/>
        <v>0.6191350661470667</v>
      </c>
      <c r="M225" s="72">
        <f t="shared" si="47"/>
        <v>426841.50604271441</v>
      </c>
      <c r="O225" s="98">
        <f t="shared" si="55"/>
        <v>269</v>
      </c>
      <c r="P225" s="100">
        <f t="shared" si="43"/>
        <v>264922.41395263426</v>
      </c>
      <c r="Q225" s="102">
        <f t="shared" si="48"/>
        <v>3.5000000000000003E-2</v>
      </c>
      <c r="R225" s="100">
        <f t="shared" si="49"/>
        <v>1422.5602485932184</v>
      </c>
      <c r="S225" s="100">
        <f t="shared" si="50"/>
        <v>772.69037402851666</v>
      </c>
      <c r="T225" s="100">
        <f t="shared" si="45"/>
        <v>649.86987456470172</v>
      </c>
      <c r="U225" s="100">
        <f t="shared" si="51"/>
        <v>264272.54407806956</v>
      </c>
    </row>
    <row r="226" spans="2:21" s="1" customFormat="1" ht="16.5">
      <c r="B226" s="67">
        <v>147</v>
      </c>
      <c r="C226" s="70">
        <f t="shared" si="52"/>
        <v>52352</v>
      </c>
      <c r="D226" s="72">
        <f t="shared" si="53"/>
        <v>0</v>
      </c>
      <c r="E226" s="75">
        <f t="shared" si="46"/>
        <v>4.4999999999999998E-2</v>
      </c>
      <c r="F226" s="72">
        <f xml:space="preserve"> -PMT(E226/12,B226,D226)</f>
        <v>0</v>
      </c>
      <c r="G226" s="72">
        <f>D226*E226/12</f>
        <v>0</v>
      </c>
      <c r="H226" s="72">
        <f t="shared" si="44"/>
        <v>0</v>
      </c>
      <c r="I226" s="72">
        <f>D226-H226</f>
        <v>0</v>
      </c>
      <c r="K226" s="72">
        <f t="shared" si="54"/>
        <v>426841.50604271441</v>
      </c>
      <c r="L226" s="83">
        <f t="shared" si="42"/>
        <v>0.61760811687165984</v>
      </c>
      <c r="M226" s="72">
        <f t="shared" si="47"/>
        <v>426841.50604271441</v>
      </c>
      <c r="O226" s="98">
        <f t="shared" si="55"/>
        <v>268</v>
      </c>
      <c r="P226" s="100">
        <f t="shared" si="43"/>
        <v>264272.54407806956</v>
      </c>
      <c r="Q226" s="102">
        <f t="shared" si="48"/>
        <v>3.5000000000000003E-2</v>
      </c>
      <c r="R226" s="100">
        <f t="shared" si="49"/>
        <v>1422.5602485932184</v>
      </c>
      <c r="S226" s="100">
        <f t="shared" si="50"/>
        <v>770.79492022770307</v>
      </c>
      <c r="T226" s="100">
        <f t="shared" si="45"/>
        <v>651.7653283655153</v>
      </c>
      <c r="U226" s="100">
        <f t="shared" si="51"/>
        <v>263620.77874970407</v>
      </c>
    </row>
    <row r="227" spans="2:21" s="1" customFormat="1" ht="16.5">
      <c r="B227" s="67">
        <v>146</v>
      </c>
      <c r="C227" s="70">
        <f t="shared" si="52"/>
        <v>52383</v>
      </c>
      <c r="D227" s="72">
        <f t="shared" si="53"/>
        <v>0</v>
      </c>
      <c r="E227" s="75">
        <f t="shared" si="46"/>
        <v>4.4999999999999998E-2</v>
      </c>
      <c r="F227" s="72">
        <f xml:space="preserve"> -PMT(E227/12,B227,D227)</f>
        <v>0</v>
      </c>
      <c r="G227" s="72">
        <f>D227*E227/12</f>
        <v>0</v>
      </c>
      <c r="H227" s="72">
        <f t="shared" si="44"/>
        <v>0</v>
      </c>
      <c r="I227" s="72">
        <f>D227-H227</f>
        <v>0</v>
      </c>
      <c r="K227" s="72">
        <f t="shared" si="54"/>
        <v>426841.50604271441</v>
      </c>
      <c r="L227" s="83">
        <f t="shared" si="42"/>
        <v>0.61607671399419972</v>
      </c>
      <c r="M227" s="72">
        <f t="shared" si="47"/>
        <v>426841.50604271441</v>
      </c>
      <c r="O227" s="98">
        <f t="shared" si="55"/>
        <v>267</v>
      </c>
      <c r="P227" s="100">
        <f t="shared" si="43"/>
        <v>263620.77874970407</v>
      </c>
      <c r="Q227" s="102">
        <f t="shared" si="48"/>
        <v>3.5000000000000003E-2</v>
      </c>
      <c r="R227" s="100">
        <f t="shared" si="49"/>
        <v>1422.5602485932181</v>
      </c>
      <c r="S227" s="100">
        <f t="shared" si="50"/>
        <v>768.89393801997028</v>
      </c>
      <c r="T227" s="100">
        <f t="shared" si="45"/>
        <v>653.66631057324787</v>
      </c>
      <c r="U227" s="100">
        <f t="shared" si="51"/>
        <v>262967.11243913084</v>
      </c>
    </row>
    <row r="228" spans="2:21" s="1" customFormat="1" ht="16.5">
      <c r="B228" s="67">
        <v>145</v>
      </c>
      <c r="C228" s="70">
        <f t="shared" si="52"/>
        <v>52413</v>
      </c>
      <c r="D228" s="72">
        <f t="shared" si="53"/>
        <v>0</v>
      </c>
      <c r="E228" s="75">
        <f t="shared" si="46"/>
        <v>4.4999999999999998E-2</v>
      </c>
      <c r="F228" s="72">
        <f xml:space="preserve"> -PMT(E228/12,B228,D228)</f>
        <v>0</v>
      </c>
      <c r="G228" s="72">
        <f>D228*E228/12</f>
        <v>0</v>
      </c>
      <c r="H228" s="72">
        <f t="shared" si="44"/>
        <v>0</v>
      </c>
      <c r="I228" s="72">
        <f>D228-H228</f>
        <v>0</v>
      </c>
      <c r="K228" s="72">
        <f t="shared" si="54"/>
        <v>426841.50604271441</v>
      </c>
      <c r="L228" s="83">
        <f t="shared" si="42"/>
        <v>0.61454084452501367</v>
      </c>
      <c r="M228" s="72">
        <f t="shared" si="47"/>
        <v>426841.50604271441</v>
      </c>
      <c r="O228" s="98">
        <f t="shared" si="55"/>
        <v>266</v>
      </c>
      <c r="P228" s="100">
        <f t="shared" si="43"/>
        <v>262967.11243913084</v>
      </c>
      <c r="Q228" s="102">
        <f t="shared" si="48"/>
        <v>3.5000000000000003E-2</v>
      </c>
      <c r="R228" s="100">
        <f t="shared" si="49"/>
        <v>1422.5602485932184</v>
      </c>
      <c r="S228" s="100">
        <f t="shared" si="50"/>
        <v>766.98741128079837</v>
      </c>
      <c r="T228" s="100">
        <f t="shared" si="45"/>
        <v>655.57283731242001</v>
      </c>
      <c r="U228" s="100">
        <f t="shared" si="51"/>
        <v>262311.53960181843</v>
      </c>
    </row>
    <row r="229" spans="2:21" s="1" customFormat="1" ht="16.5">
      <c r="B229" s="67">
        <v>144</v>
      </c>
      <c r="C229" s="70">
        <f t="shared" si="52"/>
        <v>52444</v>
      </c>
      <c r="D229" s="72">
        <f t="shared" si="53"/>
        <v>0</v>
      </c>
      <c r="E229" s="75">
        <f t="shared" si="46"/>
        <v>4.4999999999999998E-2</v>
      </c>
      <c r="F229" s="72">
        <f xml:space="preserve"> -PMT(E229/12,B229,D229)</f>
        <v>0</v>
      </c>
      <c r="G229" s="72">
        <f>D229*E229/12</f>
        <v>0</v>
      </c>
      <c r="H229" s="72">
        <f t="shared" si="44"/>
        <v>0</v>
      </c>
      <c r="I229" s="72">
        <f>D229-H229</f>
        <v>0</v>
      </c>
      <c r="K229" s="72">
        <f t="shared" si="54"/>
        <v>431109.92110314156</v>
      </c>
      <c r="L229" s="83">
        <f t="shared" si="42"/>
        <v>0.60693118360053699</v>
      </c>
      <c r="M229" s="72">
        <f t="shared" si="47"/>
        <v>431109.92110314156</v>
      </c>
      <c r="O229" s="98">
        <f t="shared" si="55"/>
        <v>265</v>
      </c>
      <c r="P229" s="100">
        <f t="shared" si="43"/>
        <v>262311.53960181843</v>
      </c>
      <c r="Q229" s="102">
        <f t="shared" si="48"/>
        <v>3.5000000000000003E-2</v>
      </c>
      <c r="R229" s="100">
        <f t="shared" si="49"/>
        <v>1422.5602485932184</v>
      </c>
      <c r="S229" s="100">
        <f t="shared" si="50"/>
        <v>765.07532383863725</v>
      </c>
      <c r="T229" s="100">
        <f t="shared" si="45"/>
        <v>657.48492475458113</v>
      </c>
      <c r="U229" s="100">
        <f t="shared" si="51"/>
        <v>261654.05467706383</v>
      </c>
    </row>
    <row r="230" spans="2:21" s="1" customFormat="1" ht="16.5">
      <c r="B230" s="67">
        <v>143</v>
      </c>
      <c r="C230" s="70">
        <f t="shared" si="52"/>
        <v>52475</v>
      </c>
      <c r="D230" s="72">
        <f t="shared" si="53"/>
        <v>0</v>
      </c>
      <c r="E230" s="75">
        <f t="shared" si="46"/>
        <v>4.4999999999999998E-2</v>
      </c>
      <c r="F230" s="72">
        <f xml:space="preserve"> -PMT(E230/12,B230,D230)</f>
        <v>0</v>
      </c>
      <c r="G230" s="72">
        <f>D230*E230/12</f>
        <v>0</v>
      </c>
      <c r="H230" s="72">
        <f t="shared" si="44"/>
        <v>0</v>
      </c>
      <c r="I230" s="72">
        <f>D230-H230</f>
        <v>0</v>
      </c>
      <c r="K230" s="72">
        <f t="shared" si="54"/>
        <v>431109.92110314156</v>
      </c>
      <c r="L230" s="83">
        <f t="shared" si="42"/>
        <v>0.60540163729032648</v>
      </c>
      <c r="M230" s="72">
        <f t="shared" si="47"/>
        <v>431109.92110314156</v>
      </c>
      <c r="O230" s="98">
        <f t="shared" si="55"/>
        <v>264</v>
      </c>
      <c r="P230" s="100">
        <f t="shared" si="43"/>
        <v>261654.05467706383</v>
      </c>
      <c r="Q230" s="102">
        <f t="shared" si="48"/>
        <v>3.5000000000000003E-2</v>
      </c>
      <c r="R230" s="100">
        <f t="shared" si="49"/>
        <v>1422.5602485932184</v>
      </c>
      <c r="S230" s="100">
        <f t="shared" si="50"/>
        <v>763.1576594747695</v>
      </c>
      <c r="T230" s="100">
        <f t="shared" si="45"/>
        <v>659.40258911844887</v>
      </c>
      <c r="U230" s="100">
        <f t="shared" si="51"/>
        <v>260994.65208794537</v>
      </c>
    </row>
    <row r="231" spans="2:21" s="1" customFormat="1" ht="16.5">
      <c r="B231" s="67">
        <v>142</v>
      </c>
      <c r="C231" s="70">
        <f t="shared" si="52"/>
        <v>52505</v>
      </c>
      <c r="D231" s="72">
        <f t="shared" si="53"/>
        <v>0</v>
      </c>
      <c r="E231" s="75">
        <f t="shared" si="46"/>
        <v>4.4999999999999998E-2</v>
      </c>
      <c r="F231" s="72">
        <f xml:space="preserve"> -PMT(E231/12,B231,D231)</f>
        <v>0</v>
      </c>
      <c r="G231" s="72">
        <f>D231*E231/12</f>
        <v>0</v>
      </c>
      <c r="H231" s="72">
        <f t="shared" si="44"/>
        <v>0</v>
      </c>
      <c r="I231" s="72">
        <f>D231-H231</f>
        <v>0</v>
      </c>
      <c r="K231" s="72">
        <f t="shared" si="54"/>
        <v>431109.92110314156</v>
      </c>
      <c r="L231" s="83">
        <f t="shared" si="42"/>
        <v>0.60386762980337783</v>
      </c>
      <c r="M231" s="72">
        <f t="shared" si="47"/>
        <v>431109.92110314156</v>
      </c>
      <c r="O231" s="98">
        <f t="shared" si="55"/>
        <v>263</v>
      </c>
      <c r="P231" s="100">
        <f t="shared" si="43"/>
        <v>260994.65208794537</v>
      </c>
      <c r="Q231" s="102">
        <f t="shared" si="48"/>
        <v>3.5000000000000003E-2</v>
      </c>
      <c r="R231" s="100">
        <f t="shared" si="49"/>
        <v>1422.5602485932186</v>
      </c>
      <c r="S231" s="100">
        <f t="shared" si="50"/>
        <v>761.23440192317412</v>
      </c>
      <c r="T231" s="100">
        <f t="shared" si="45"/>
        <v>661.32584667004448</v>
      </c>
      <c r="U231" s="100">
        <f t="shared" si="51"/>
        <v>260333.32624127532</v>
      </c>
    </row>
    <row r="232" spans="2:21" s="1" customFormat="1" ht="16.5">
      <c r="B232" s="67">
        <v>141</v>
      </c>
      <c r="C232" s="70">
        <f t="shared" si="52"/>
        <v>52536</v>
      </c>
      <c r="D232" s="72">
        <f t="shared" si="53"/>
        <v>0</v>
      </c>
      <c r="E232" s="75">
        <f t="shared" si="46"/>
        <v>4.4999999999999998E-2</v>
      </c>
      <c r="F232" s="72">
        <f xml:space="preserve"> -PMT(E232/12,B232,D232)</f>
        <v>0</v>
      </c>
      <c r="G232" s="72">
        <f>D232*E232/12</f>
        <v>0</v>
      </c>
      <c r="H232" s="72">
        <f t="shared" si="44"/>
        <v>0</v>
      </c>
      <c r="I232" s="72">
        <f>D232-H232</f>
        <v>0</v>
      </c>
      <c r="K232" s="72">
        <f t="shared" si="54"/>
        <v>431109.92110314156</v>
      </c>
      <c r="L232" s="83">
        <f t="shared" si="42"/>
        <v>0.60232914812792571</v>
      </c>
      <c r="M232" s="72">
        <f t="shared" si="47"/>
        <v>431109.92110314156</v>
      </c>
      <c r="O232" s="98">
        <f t="shared" si="55"/>
        <v>262</v>
      </c>
      <c r="P232" s="100">
        <f t="shared" si="43"/>
        <v>260333.32624127532</v>
      </c>
      <c r="Q232" s="102">
        <f t="shared" si="48"/>
        <v>3.5000000000000003E-2</v>
      </c>
      <c r="R232" s="100">
        <f t="shared" si="49"/>
        <v>1422.5602485932184</v>
      </c>
      <c r="S232" s="100">
        <f t="shared" si="50"/>
        <v>759.30553487038651</v>
      </c>
      <c r="T232" s="100">
        <f t="shared" si="45"/>
        <v>663.25471372283187</v>
      </c>
      <c r="U232" s="100">
        <f t="shared" si="51"/>
        <v>259670.0715275525</v>
      </c>
    </row>
    <row r="233" spans="2:21" s="1" customFormat="1" ht="16.5">
      <c r="B233" s="67">
        <v>140</v>
      </c>
      <c r="C233" s="70">
        <f t="shared" si="52"/>
        <v>52566</v>
      </c>
      <c r="D233" s="72">
        <f t="shared" si="53"/>
        <v>0</v>
      </c>
      <c r="E233" s="75">
        <f t="shared" si="46"/>
        <v>4.4999999999999998E-2</v>
      </c>
      <c r="F233" s="72">
        <f xml:space="preserve"> -PMT(E233/12,B233,D233)</f>
        <v>0</v>
      </c>
      <c r="G233" s="72">
        <f>D233*E233/12</f>
        <v>0</v>
      </c>
      <c r="H233" s="72">
        <f t="shared" si="44"/>
        <v>0</v>
      </c>
      <c r="I233" s="72">
        <f>D233-H233</f>
        <v>0</v>
      </c>
      <c r="K233" s="72">
        <f t="shared" si="54"/>
        <v>431109.92110314156</v>
      </c>
      <c r="L233" s="83">
        <f t="shared" si="42"/>
        <v>0.60078617921425337</v>
      </c>
      <c r="M233" s="72">
        <f t="shared" si="47"/>
        <v>431109.92110314156</v>
      </c>
      <c r="O233" s="98">
        <f t="shared" si="55"/>
        <v>261</v>
      </c>
      <c r="P233" s="100">
        <f t="shared" si="43"/>
        <v>259670.0715275525</v>
      </c>
      <c r="Q233" s="102">
        <f t="shared" si="48"/>
        <v>3.5000000000000003E-2</v>
      </c>
      <c r="R233" s="100">
        <f t="shared" si="49"/>
        <v>1422.5602485932184</v>
      </c>
      <c r="S233" s="100">
        <f t="shared" si="50"/>
        <v>757.37104195536142</v>
      </c>
      <c r="T233" s="100">
        <f t="shared" si="45"/>
        <v>665.18920663785696</v>
      </c>
      <c r="U233" s="100">
        <f t="shared" si="51"/>
        <v>259004.88232091465</v>
      </c>
    </row>
    <row r="234" spans="2:21" s="1" customFormat="1" ht="16.5">
      <c r="B234" s="67">
        <v>139</v>
      </c>
      <c r="C234" s="70">
        <f t="shared" si="52"/>
        <v>52597</v>
      </c>
      <c r="D234" s="72">
        <f t="shared" si="53"/>
        <v>0</v>
      </c>
      <c r="E234" s="75">
        <f t="shared" si="46"/>
        <v>4.4999999999999998E-2</v>
      </c>
      <c r="F234" s="72">
        <f xml:space="preserve"> -PMT(E234/12,B234,D234)</f>
        <v>0</v>
      </c>
      <c r="G234" s="72">
        <f>D234*E234/12</f>
        <v>0</v>
      </c>
      <c r="H234" s="72">
        <f t="shared" si="44"/>
        <v>0</v>
      </c>
      <c r="I234" s="72">
        <f>D234-H234</f>
        <v>0</v>
      </c>
      <c r="K234" s="72">
        <f t="shared" si="54"/>
        <v>431109.92110314156</v>
      </c>
      <c r="L234" s="83">
        <f t="shared" si="42"/>
        <v>0.59923870997458284</v>
      </c>
      <c r="M234" s="72">
        <f t="shared" si="47"/>
        <v>431109.92110314156</v>
      </c>
      <c r="O234" s="98">
        <f t="shared" si="55"/>
        <v>260</v>
      </c>
      <c r="P234" s="100">
        <f t="shared" si="43"/>
        <v>259004.88232091465</v>
      </c>
      <c r="Q234" s="102">
        <f t="shared" si="48"/>
        <v>3.5000000000000003E-2</v>
      </c>
      <c r="R234" s="100">
        <f t="shared" si="49"/>
        <v>1422.5602485932184</v>
      </c>
      <c r="S234" s="100">
        <f t="shared" si="50"/>
        <v>755.43090676933446</v>
      </c>
      <c r="T234" s="100">
        <f t="shared" si="45"/>
        <v>667.12934182388392</v>
      </c>
      <c r="U234" s="100">
        <f t="shared" si="51"/>
        <v>258337.75297909076</v>
      </c>
    </row>
    <row r="235" spans="2:21" s="1" customFormat="1" ht="16.5">
      <c r="B235" s="67">
        <v>138</v>
      </c>
      <c r="C235" s="70">
        <f t="shared" si="52"/>
        <v>52628</v>
      </c>
      <c r="D235" s="72">
        <f t="shared" si="53"/>
        <v>0</v>
      </c>
      <c r="E235" s="75">
        <f t="shared" si="46"/>
        <v>4.4999999999999998E-2</v>
      </c>
      <c r="F235" s="72">
        <f xml:space="preserve"> -PMT(E235/12,B235,D235)</f>
        <v>0</v>
      </c>
      <c r="G235" s="72">
        <f>D235*E235/12</f>
        <v>0</v>
      </c>
      <c r="H235" s="72">
        <f t="shared" si="44"/>
        <v>0</v>
      </c>
      <c r="I235" s="72">
        <f>D235-H235</f>
        <v>0</v>
      </c>
      <c r="K235" s="72">
        <f t="shared" si="54"/>
        <v>431109.92110314156</v>
      </c>
      <c r="L235" s="83">
        <f t="shared" si="42"/>
        <v>0.59768672728296335</v>
      </c>
      <c r="M235" s="72">
        <f t="shared" si="47"/>
        <v>431109.92110314156</v>
      </c>
      <c r="O235" s="98">
        <f t="shared" si="55"/>
        <v>259</v>
      </c>
      <c r="P235" s="100">
        <f t="shared" si="43"/>
        <v>258337.75297909076</v>
      </c>
      <c r="Q235" s="102">
        <f t="shared" si="48"/>
        <v>3.5000000000000003E-2</v>
      </c>
      <c r="R235" s="100">
        <f t="shared" si="49"/>
        <v>1422.5602485932184</v>
      </c>
      <c r="S235" s="100">
        <f t="shared" si="50"/>
        <v>753.48511285568145</v>
      </c>
      <c r="T235" s="100">
        <f t="shared" si="45"/>
        <v>669.07513573753693</v>
      </c>
      <c r="U235" s="100">
        <f t="shared" si="51"/>
        <v>257668.67784335322</v>
      </c>
    </row>
    <row r="236" spans="2:21" s="1" customFormat="1" ht="16.5">
      <c r="B236" s="67">
        <v>137</v>
      </c>
      <c r="C236" s="70">
        <f t="shared" si="52"/>
        <v>52657</v>
      </c>
      <c r="D236" s="72">
        <f t="shared" si="53"/>
        <v>0</v>
      </c>
      <c r="E236" s="75">
        <f t="shared" si="46"/>
        <v>4.4999999999999998E-2</v>
      </c>
      <c r="F236" s="72">
        <f xml:space="preserve"> -PMT(E236/12,B236,D236)</f>
        <v>0</v>
      </c>
      <c r="G236" s="72">
        <f>D236*E236/12</f>
        <v>0</v>
      </c>
      <c r="H236" s="72">
        <f t="shared" si="44"/>
        <v>0</v>
      </c>
      <c r="I236" s="72">
        <f>D236-H236</f>
        <v>0</v>
      </c>
      <c r="K236" s="72">
        <f t="shared" si="54"/>
        <v>431109.92110314156</v>
      </c>
      <c r="L236" s="83">
        <f t="shared" si="42"/>
        <v>0.59613021797515997</v>
      </c>
      <c r="M236" s="72">
        <f t="shared" si="47"/>
        <v>431109.92110314156</v>
      </c>
      <c r="O236" s="98">
        <f t="shared" si="55"/>
        <v>258</v>
      </c>
      <c r="P236" s="100">
        <f t="shared" si="43"/>
        <v>257668.67784335322</v>
      </c>
      <c r="Q236" s="102">
        <f t="shared" si="48"/>
        <v>3.5000000000000003E-2</v>
      </c>
      <c r="R236" s="100">
        <f t="shared" si="49"/>
        <v>1422.5602485932184</v>
      </c>
      <c r="S236" s="100">
        <f t="shared" si="50"/>
        <v>751.53364370978034</v>
      </c>
      <c r="T236" s="100">
        <f t="shared" si="45"/>
        <v>671.02660488343804</v>
      </c>
      <c r="U236" s="100">
        <f t="shared" si="51"/>
        <v>256997.65123846979</v>
      </c>
    </row>
    <row r="237" spans="2:21" s="1" customFormat="1" ht="16.5">
      <c r="B237" s="67">
        <v>136</v>
      </c>
      <c r="C237" s="70">
        <f t="shared" si="52"/>
        <v>52688</v>
      </c>
      <c r="D237" s="72">
        <f t="shared" si="53"/>
        <v>0</v>
      </c>
      <c r="E237" s="75">
        <f t="shared" si="46"/>
        <v>4.4999999999999998E-2</v>
      </c>
      <c r="F237" s="72">
        <f xml:space="preserve"> -PMT(E237/12,B237,D237)</f>
        <v>0</v>
      </c>
      <c r="G237" s="72">
        <f>D237*E237/12</f>
        <v>0</v>
      </c>
      <c r="H237" s="72">
        <f t="shared" si="44"/>
        <v>0</v>
      </c>
      <c r="I237" s="72">
        <f>D237-H237</f>
        <v>0</v>
      </c>
      <c r="K237" s="72">
        <f t="shared" si="54"/>
        <v>431109.92110314156</v>
      </c>
      <c r="L237" s="83">
        <f t="shared" si="42"/>
        <v>0.59456916884854216</v>
      </c>
      <c r="M237" s="72">
        <f t="shared" si="47"/>
        <v>431109.92110314156</v>
      </c>
      <c r="O237" s="98">
        <f t="shared" si="55"/>
        <v>257</v>
      </c>
      <c r="P237" s="100">
        <f t="shared" si="43"/>
        <v>256997.65123846979</v>
      </c>
      <c r="Q237" s="102">
        <f t="shared" si="48"/>
        <v>3.5000000000000003E-2</v>
      </c>
      <c r="R237" s="100">
        <f t="shared" si="49"/>
        <v>1422.5602485932184</v>
      </c>
      <c r="S237" s="100">
        <f t="shared" si="50"/>
        <v>749.57648277887029</v>
      </c>
      <c r="T237" s="100">
        <f t="shared" si="45"/>
        <v>672.98376581434809</v>
      </c>
      <c r="U237" s="100">
        <f t="shared" si="51"/>
        <v>256324.66747265545</v>
      </c>
    </row>
    <row r="238" spans="2:21" s="1" customFormat="1" ht="16.5">
      <c r="B238" s="67">
        <v>135</v>
      </c>
      <c r="C238" s="70">
        <f t="shared" si="52"/>
        <v>52718</v>
      </c>
      <c r="D238" s="72">
        <f t="shared" si="53"/>
        <v>0</v>
      </c>
      <c r="E238" s="75">
        <f t="shared" si="46"/>
        <v>4.4999999999999998E-2</v>
      </c>
      <c r="F238" s="72">
        <f xml:space="preserve"> -PMT(E238/12,B238,D238)</f>
        <v>0</v>
      </c>
      <c r="G238" s="72">
        <f>D238*E238/12</f>
        <v>0</v>
      </c>
      <c r="H238" s="72">
        <f t="shared" si="44"/>
        <v>0</v>
      </c>
      <c r="I238" s="72">
        <f>D238-H238</f>
        <v>0</v>
      </c>
      <c r="K238" s="72">
        <f t="shared" si="54"/>
        <v>431109.92110314156</v>
      </c>
      <c r="L238" s="83">
        <f t="shared" si="42"/>
        <v>0.59300356666197163</v>
      </c>
      <c r="M238" s="72">
        <f t="shared" si="47"/>
        <v>431109.92110314156</v>
      </c>
      <c r="O238" s="98">
        <f t="shared" si="55"/>
        <v>256</v>
      </c>
      <c r="P238" s="100">
        <f t="shared" si="43"/>
        <v>256324.66747265545</v>
      </c>
      <c r="Q238" s="102">
        <f t="shared" si="48"/>
        <v>3.5000000000000003E-2</v>
      </c>
      <c r="R238" s="100">
        <f t="shared" si="49"/>
        <v>1422.5602485932184</v>
      </c>
      <c r="S238" s="100">
        <f t="shared" si="50"/>
        <v>747.61361346191177</v>
      </c>
      <c r="T238" s="100">
        <f t="shared" si="45"/>
        <v>674.94663513130661</v>
      </c>
      <c r="U238" s="100">
        <f t="shared" si="51"/>
        <v>255649.72083752413</v>
      </c>
    </row>
    <row r="239" spans="2:21" s="1" customFormat="1" ht="16.5">
      <c r="B239" s="67">
        <v>134</v>
      </c>
      <c r="C239" s="70">
        <f t="shared" si="52"/>
        <v>52749</v>
      </c>
      <c r="D239" s="72">
        <f t="shared" si="53"/>
        <v>0</v>
      </c>
      <c r="E239" s="75">
        <f t="shared" si="46"/>
        <v>4.4999999999999998E-2</v>
      </c>
      <c r="F239" s="72">
        <f xml:space="preserve"> -PMT(E239/12,B239,D239)</f>
        <v>0</v>
      </c>
      <c r="G239" s="72">
        <f>D239*E239/12</f>
        <v>0</v>
      </c>
      <c r="H239" s="72">
        <f t="shared" si="44"/>
        <v>0</v>
      </c>
      <c r="I239" s="72">
        <f>D239-H239</f>
        <v>0</v>
      </c>
      <c r="K239" s="72">
        <f t="shared" si="54"/>
        <v>431109.92110314156</v>
      </c>
      <c r="L239" s="83">
        <f t="shared" si="42"/>
        <v>0.59143339813569029</v>
      </c>
      <c r="M239" s="72">
        <f t="shared" si="47"/>
        <v>431109.92110314156</v>
      </c>
      <c r="O239" s="98">
        <f t="shared" si="55"/>
        <v>255</v>
      </c>
      <c r="P239" s="100">
        <f t="shared" si="43"/>
        <v>255649.72083752413</v>
      </c>
      <c r="Q239" s="102">
        <f t="shared" si="48"/>
        <v>3.5000000000000003E-2</v>
      </c>
      <c r="R239" s="100">
        <f t="shared" si="49"/>
        <v>1422.5602485932184</v>
      </c>
      <c r="S239" s="100">
        <f t="shared" si="50"/>
        <v>745.64501910944546</v>
      </c>
      <c r="T239" s="100">
        <f t="shared" si="45"/>
        <v>676.91522948377292</v>
      </c>
      <c r="U239" s="100">
        <f t="shared" si="51"/>
        <v>254972.80560804036</v>
      </c>
    </row>
    <row r="240" spans="2:21" s="1" customFormat="1" ht="16.5">
      <c r="B240" s="67">
        <v>133</v>
      </c>
      <c r="C240" s="70">
        <f t="shared" si="52"/>
        <v>52779</v>
      </c>
      <c r="D240" s="72">
        <f t="shared" si="53"/>
        <v>0</v>
      </c>
      <c r="E240" s="75">
        <f t="shared" si="46"/>
        <v>4.4999999999999998E-2</v>
      </c>
      <c r="F240" s="72">
        <f xml:space="preserve"> -PMT(E240/12,B240,D240)</f>
        <v>0</v>
      </c>
      <c r="G240" s="72">
        <f>D240*E240/12</f>
        <v>0</v>
      </c>
      <c r="H240" s="72">
        <f t="shared" si="44"/>
        <v>0</v>
      </c>
      <c r="I240" s="72">
        <f>D240-H240</f>
        <v>0</v>
      </c>
      <c r="K240" s="72">
        <f t="shared" si="54"/>
        <v>431109.92110314156</v>
      </c>
      <c r="L240" s="83">
        <f t="shared" si="42"/>
        <v>0.5898586499512074</v>
      </c>
      <c r="M240" s="72">
        <f t="shared" si="47"/>
        <v>431109.92110314156</v>
      </c>
      <c r="O240" s="98">
        <f t="shared" si="55"/>
        <v>254</v>
      </c>
      <c r="P240" s="100">
        <f t="shared" si="43"/>
        <v>254972.80560804036</v>
      </c>
      <c r="Q240" s="102">
        <f t="shared" si="48"/>
        <v>3.5000000000000003E-2</v>
      </c>
      <c r="R240" s="100">
        <f t="shared" si="49"/>
        <v>1422.5602485932184</v>
      </c>
      <c r="S240" s="100">
        <f t="shared" si="50"/>
        <v>743.67068302345115</v>
      </c>
      <c r="T240" s="100">
        <f t="shared" si="45"/>
        <v>678.88956556976723</v>
      </c>
      <c r="U240" s="100">
        <f t="shared" si="51"/>
        <v>254293.91604247061</v>
      </c>
    </row>
    <row r="241" spans="2:21" s="1" customFormat="1" ht="16.5">
      <c r="B241" s="67">
        <v>132</v>
      </c>
      <c r="C241" s="70">
        <f t="shared" si="52"/>
        <v>52810</v>
      </c>
      <c r="D241" s="72">
        <f t="shared" si="53"/>
        <v>0</v>
      </c>
      <c r="E241" s="75">
        <f t="shared" si="46"/>
        <v>4.4999999999999998E-2</v>
      </c>
      <c r="F241" s="72">
        <f xml:space="preserve"> -PMT(E241/12,B241,D241)</f>
        <v>0</v>
      </c>
      <c r="G241" s="72">
        <f>D241*E241/12</f>
        <v>0</v>
      </c>
      <c r="H241" s="72">
        <f t="shared" si="44"/>
        <v>0</v>
      </c>
      <c r="I241" s="72">
        <f>D241-H241</f>
        <v>0</v>
      </c>
      <c r="K241" s="72">
        <f t="shared" si="54"/>
        <v>435421.02031417296</v>
      </c>
      <c r="L241" s="83">
        <f t="shared" si="42"/>
        <v>0.58245476113978845</v>
      </c>
      <c r="M241" s="72">
        <f t="shared" si="47"/>
        <v>435421.02031417296</v>
      </c>
      <c r="O241" s="98">
        <f t="shared" si="55"/>
        <v>253</v>
      </c>
      <c r="P241" s="100">
        <f t="shared" si="43"/>
        <v>254293.91604247061</v>
      </c>
      <c r="Q241" s="102">
        <f t="shared" si="48"/>
        <v>3.5000000000000003E-2</v>
      </c>
      <c r="R241" s="100">
        <f t="shared" si="49"/>
        <v>1422.5602485932184</v>
      </c>
      <c r="S241" s="100">
        <f t="shared" si="50"/>
        <v>741.69058845720599</v>
      </c>
      <c r="T241" s="100">
        <f t="shared" si="45"/>
        <v>680.86966013601239</v>
      </c>
      <c r="U241" s="100">
        <f t="shared" si="51"/>
        <v>253613.04638233461</v>
      </c>
    </row>
    <row r="242" spans="2:21" s="1" customFormat="1" ht="16.5">
      <c r="B242" s="67">
        <v>131</v>
      </c>
      <c r="C242" s="70">
        <f t="shared" si="52"/>
        <v>52841</v>
      </c>
      <c r="D242" s="72">
        <f t="shared" si="53"/>
        <v>0</v>
      </c>
      <c r="E242" s="75">
        <f t="shared" si="46"/>
        <v>4.4999999999999998E-2</v>
      </c>
      <c r="F242" s="72">
        <f xml:space="preserve"> -PMT(E242/12,B242,D242)</f>
        <v>0</v>
      </c>
      <c r="G242" s="72">
        <f>D242*E242/12</f>
        <v>0</v>
      </c>
      <c r="H242" s="72">
        <f t="shared" si="44"/>
        <v>0</v>
      </c>
      <c r="I242" s="72">
        <f>D242-H242</f>
        <v>0</v>
      </c>
      <c r="K242" s="72">
        <f t="shared" si="54"/>
        <v>435421.02031417296</v>
      </c>
      <c r="L242" s="83">
        <f t="shared" si="42"/>
        <v>0.58088649617755639</v>
      </c>
      <c r="M242" s="72">
        <f t="shared" si="47"/>
        <v>435421.02031417296</v>
      </c>
      <c r="O242" s="98">
        <f t="shared" si="55"/>
        <v>252</v>
      </c>
      <c r="P242" s="100">
        <f t="shared" si="43"/>
        <v>253613.04638233461</v>
      </c>
      <c r="Q242" s="102">
        <f t="shared" si="48"/>
        <v>3.5000000000000003E-2</v>
      </c>
      <c r="R242" s="100">
        <f t="shared" si="49"/>
        <v>1422.5602485932184</v>
      </c>
      <c r="S242" s="100">
        <f t="shared" si="50"/>
        <v>739.70471861514261</v>
      </c>
      <c r="T242" s="100">
        <f t="shared" si="45"/>
        <v>682.85552997807577</v>
      </c>
      <c r="U242" s="100">
        <f t="shared" si="51"/>
        <v>252930.19085235652</v>
      </c>
    </row>
    <row r="243" spans="2:21" s="1" customFormat="1" ht="16.5">
      <c r="B243" s="67">
        <v>130</v>
      </c>
      <c r="C243" s="70">
        <f t="shared" si="52"/>
        <v>52871</v>
      </c>
      <c r="D243" s="72">
        <f t="shared" si="53"/>
        <v>0</v>
      </c>
      <c r="E243" s="75">
        <f t="shared" si="46"/>
        <v>4.4999999999999998E-2</v>
      </c>
      <c r="F243" s="72">
        <f xml:space="preserve"> -PMT(E243/12,B243,D243)</f>
        <v>0</v>
      </c>
      <c r="G243" s="72">
        <f>D243*E243/12</f>
        <v>0</v>
      </c>
      <c r="H243" s="72">
        <f t="shared" si="44"/>
        <v>0</v>
      </c>
      <c r="I243" s="72">
        <f>D243-H243</f>
        <v>0</v>
      </c>
      <c r="K243" s="72">
        <f t="shared" si="54"/>
        <v>435421.02031417296</v>
      </c>
      <c r="L243" s="83">
        <f t="shared" si="42"/>
        <v>0.57931365710918448</v>
      </c>
      <c r="M243" s="72">
        <f t="shared" si="47"/>
        <v>435421.02031417296</v>
      </c>
      <c r="O243" s="98">
        <f t="shared" si="55"/>
        <v>251</v>
      </c>
      <c r="P243" s="100">
        <f t="shared" si="43"/>
        <v>252930.19085235652</v>
      </c>
      <c r="Q243" s="102">
        <f t="shared" si="48"/>
        <v>3.5000000000000003E-2</v>
      </c>
      <c r="R243" s="100">
        <f t="shared" si="49"/>
        <v>1422.5602485932186</v>
      </c>
      <c r="S243" s="100">
        <f t="shared" si="50"/>
        <v>737.71305665270665</v>
      </c>
      <c r="T243" s="100">
        <f t="shared" si="45"/>
        <v>684.84719194051195</v>
      </c>
      <c r="U243" s="100">
        <f t="shared" si="51"/>
        <v>252245.34366041602</v>
      </c>
    </row>
    <row r="244" spans="2:21" s="1" customFormat="1" ht="16.5">
      <c r="B244" s="67">
        <v>129</v>
      </c>
      <c r="C244" s="70">
        <f t="shared" si="52"/>
        <v>52902</v>
      </c>
      <c r="D244" s="72">
        <f t="shared" si="53"/>
        <v>0</v>
      </c>
      <c r="E244" s="75">
        <f t="shared" si="46"/>
        <v>4.4999999999999998E-2</v>
      </c>
      <c r="F244" s="72">
        <f xml:space="preserve"> -PMT(E244/12,B244,D244)</f>
        <v>0</v>
      </c>
      <c r="G244" s="72">
        <f>D244*E244/12</f>
        <v>0</v>
      </c>
      <c r="H244" s="72">
        <f t="shared" si="44"/>
        <v>0</v>
      </c>
      <c r="I244" s="72">
        <f>D244-H244</f>
        <v>0</v>
      </c>
      <c r="K244" s="72">
        <f t="shared" si="54"/>
        <v>435421.02031417296</v>
      </c>
      <c r="L244" s="83">
        <f t="shared" si="42"/>
        <v>0.57773623059352974</v>
      </c>
      <c r="M244" s="72">
        <f t="shared" si="47"/>
        <v>435421.02031417296</v>
      </c>
      <c r="O244" s="98">
        <f t="shared" si="55"/>
        <v>250</v>
      </c>
      <c r="P244" s="100">
        <f t="shared" si="43"/>
        <v>252245.34366041602</v>
      </c>
      <c r="Q244" s="102">
        <f t="shared" si="48"/>
        <v>3.5000000000000003E-2</v>
      </c>
      <c r="R244" s="100">
        <f t="shared" si="49"/>
        <v>1422.5602485932188</v>
      </c>
      <c r="S244" s="100">
        <f t="shared" si="50"/>
        <v>735.71558567621344</v>
      </c>
      <c r="T244" s="100">
        <f t="shared" si="45"/>
        <v>686.84466291700539</v>
      </c>
      <c r="U244" s="100">
        <f t="shared" si="51"/>
        <v>251558.49899749903</v>
      </c>
    </row>
    <row r="245" spans="2:21" s="1" customFormat="1" ht="16.5">
      <c r="B245" s="67">
        <v>128</v>
      </c>
      <c r="C245" s="70">
        <f t="shared" si="52"/>
        <v>52932</v>
      </c>
      <c r="D245" s="72">
        <f t="shared" si="53"/>
        <v>0</v>
      </c>
      <c r="E245" s="75">
        <f t="shared" si="46"/>
        <v>4.4999999999999998E-2</v>
      </c>
      <c r="F245" s="72">
        <f xml:space="preserve"> -PMT(E245/12,B245,D245)</f>
        <v>0</v>
      </c>
      <c r="G245" s="72">
        <f>D245*E245/12</f>
        <v>0</v>
      </c>
      <c r="H245" s="72">
        <f t="shared" si="44"/>
        <v>0</v>
      </c>
      <c r="I245" s="72">
        <f>D245-H245</f>
        <v>0</v>
      </c>
      <c r="K245" s="72">
        <f t="shared" si="54"/>
        <v>435421.02031417296</v>
      </c>
      <c r="L245" s="83">
        <f t="shared" si="42"/>
        <v>0.57615420325053768</v>
      </c>
      <c r="M245" s="72">
        <f t="shared" si="47"/>
        <v>435421.02031417296</v>
      </c>
      <c r="O245" s="98">
        <f t="shared" si="55"/>
        <v>249</v>
      </c>
      <c r="P245" s="100">
        <f t="shared" si="43"/>
        <v>251558.49899749903</v>
      </c>
      <c r="Q245" s="102">
        <f t="shared" si="48"/>
        <v>3.5000000000000003E-2</v>
      </c>
      <c r="R245" s="100">
        <f t="shared" si="49"/>
        <v>1422.5602485932184</v>
      </c>
      <c r="S245" s="100">
        <f t="shared" si="50"/>
        <v>733.71228874270548</v>
      </c>
      <c r="T245" s="100">
        <f t="shared" si="45"/>
        <v>688.84795985051289</v>
      </c>
      <c r="U245" s="100">
        <f t="shared" si="51"/>
        <v>250869.65103764852</v>
      </c>
    </row>
    <row r="246" spans="2:21" s="1" customFormat="1" ht="16.5">
      <c r="B246" s="67">
        <v>127</v>
      </c>
      <c r="C246" s="70">
        <f t="shared" si="52"/>
        <v>52963</v>
      </c>
      <c r="D246" s="72">
        <f t="shared" si="53"/>
        <v>0</v>
      </c>
      <c r="E246" s="75">
        <f t="shared" si="46"/>
        <v>4.4999999999999998E-2</v>
      </c>
      <c r="F246" s="72">
        <f xml:space="preserve"> -PMT(E246/12,B246,D246)</f>
        <v>0</v>
      </c>
      <c r="G246" s="72">
        <f>D246*E246/12</f>
        <v>0</v>
      </c>
      <c r="H246" s="72">
        <f t="shared" si="44"/>
        <v>0</v>
      </c>
      <c r="I246" s="72">
        <f>D246-H246</f>
        <v>0</v>
      </c>
      <c r="K246" s="72">
        <f t="shared" si="54"/>
        <v>435421.02031417296</v>
      </c>
      <c r="L246" s="83">
        <f t="shared" si="42"/>
        <v>0.57456756166112866</v>
      </c>
      <c r="M246" s="72">
        <f t="shared" si="47"/>
        <v>435421.02031417296</v>
      </c>
      <c r="O246" s="98">
        <f t="shared" si="55"/>
        <v>248</v>
      </c>
      <c r="P246" s="100">
        <f t="shared" si="43"/>
        <v>250869.65103764852</v>
      </c>
      <c r="Q246" s="102">
        <f t="shared" si="48"/>
        <v>3.5000000000000003E-2</v>
      </c>
      <c r="R246" s="100">
        <f t="shared" si="49"/>
        <v>1422.5602485932186</v>
      </c>
      <c r="S246" s="100">
        <f t="shared" si="50"/>
        <v>731.70314885980827</v>
      </c>
      <c r="T246" s="100">
        <f t="shared" si="45"/>
        <v>690.85709973341034</v>
      </c>
      <c r="U246" s="100">
        <f t="shared" si="51"/>
        <v>250178.79393791512</v>
      </c>
    </row>
    <row r="247" spans="2:21" s="1" customFormat="1" ht="16.5">
      <c r="B247" s="67">
        <v>126</v>
      </c>
      <c r="C247" s="70">
        <f t="shared" si="52"/>
        <v>52994</v>
      </c>
      <c r="D247" s="72">
        <f t="shared" si="53"/>
        <v>0</v>
      </c>
      <c r="E247" s="75">
        <f t="shared" si="46"/>
        <v>4.4999999999999998E-2</v>
      </c>
      <c r="F247" s="72">
        <f xml:space="preserve"> -PMT(E247/12,B247,D247)</f>
        <v>0</v>
      </c>
      <c r="G247" s="72">
        <f>D247*E247/12</f>
        <v>0</v>
      </c>
      <c r="H247" s="72">
        <f t="shared" si="44"/>
        <v>0</v>
      </c>
      <c r="I247" s="72">
        <f>D247-H247</f>
        <v>0</v>
      </c>
      <c r="K247" s="72">
        <f t="shared" si="54"/>
        <v>435421.02031417296</v>
      </c>
      <c r="L247" s="83">
        <f t="shared" si="42"/>
        <v>0.57297629236708381</v>
      </c>
      <c r="M247" s="72">
        <f t="shared" si="47"/>
        <v>435421.02031417296</v>
      </c>
      <c r="O247" s="98">
        <f t="shared" si="55"/>
        <v>247</v>
      </c>
      <c r="P247" s="100">
        <f t="shared" si="43"/>
        <v>250178.79393791512</v>
      </c>
      <c r="Q247" s="102">
        <f t="shared" si="48"/>
        <v>3.5000000000000003E-2</v>
      </c>
      <c r="R247" s="100">
        <f t="shared" si="49"/>
        <v>1422.5602485932186</v>
      </c>
      <c r="S247" s="100">
        <f t="shared" si="50"/>
        <v>729.68814898558583</v>
      </c>
      <c r="T247" s="100">
        <f t="shared" si="45"/>
        <v>692.87209960763278</v>
      </c>
      <c r="U247" s="100">
        <f t="shared" si="51"/>
        <v>249485.92183830749</v>
      </c>
    </row>
    <row r="248" spans="2:21" s="1" customFormat="1" ht="16.5">
      <c r="B248" s="67">
        <v>125</v>
      </c>
      <c r="C248" s="70">
        <f t="shared" si="52"/>
        <v>53022</v>
      </c>
      <c r="D248" s="72">
        <f t="shared" si="53"/>
        <v>0</v>
      </c>
      <c r="E248" s="75">
        <f t="shared" si="46"/>
        <v>4.4999999999999998E-2</v>
      </c>
      <c r="F248" s="72">
        <f xml:space="preserve"> -PMT(E248/12,B248,D248)</f>
        <v>0</v>
      </c>
      <c r="G248" s="72">
        <f>D248*E248/12</f>
        <v>0</v>
      </c>
      <c r="H248" s="72">
        <f t="shared" si="44"/>
        <v>0</v>
      </c>
      <c r="I248" s="72">
        <f>D248-H248</f>
        <v>0</v>
      </c>
      <c r="K248" s="72">
        <f t="shared" si="54"/>
        <v>435421.02031417296</v>
      </c>
      <c r="L248" s="83">
        <f t="shared" si="42"/>
        <v>0.57138038187093132</v>
      </c>
      <c r="M248" s="72">
        <f t="shared" si="47"/>
        <v>435421.02031417296</v>
      </c>
      <c r="O248" s="98">
        <f t="shared" si="55"/>
        <v>246</v>
      </c>
      <c r="P248" s="100">
        <f t="shared" si="43"/>
        <v>249485.92183830749</v>
      </c>
      <c r="Q248" s="102">
        <f t="shared" si="48"/>
        <v>3.5000000000000003E-2</v>
      </c>
      <c r="R248" s="100">
        <f t="shared" si="49"/>
        <v>1422.5602485932186</v>
      </c>
      <c r="S248" s="100">
        <f t="shared" si="50"/>
        <v>727.66727202839695</v>
      </c>
      <c r="T248" s="100">
        <f t="shared" si="45"/>
        <v>694.89297656482165</v>
      </c>
      <c r="U248" s="100">
        <f t="shared" si="51"/>
        <v>248791.02886174267</v>
      </c>
    </row>
    <row r="249" spans="2:21" s="1" customFormat="1" ht="16.5">
      <c r="B249" s="67">
        <v>124</v>
      </c>
      <c r="C249" s="70">
        <f t="shared" si="52"/>
        <v>53053</v>
      </c>
      <c r="D249" s="72">
        <f t="shared" si="53"/>
        <v>0</v>
      </c>
      <c r="E249" s="75">
        <f t="shared" si="46"/>
        <v>4.4999999999999998E-2</v>
      </c>
      <c r="F249" s="72">
        <f xml:space="preserve"> -PMT(E249/12,B249,D249)</f>
        <v>0</v>
      </c>
      <c r="G249" s="72">
        <f>D249*E249/12</f>
        <v>0</v>
      </c>
      <c r="H249" s="72">
        <f t="shared" si="44"/>
        <v>0</v>
      </c>
      <c r="I249" s="72">
        <f>D249-H249</f>
        <v>0</v>
      </c>
      <c r="K249" s="72">
        <f t="shared" si="54"/>
        <v>435421.02031417296</v>
      </c>
      <c r="L249" s="83">
        <f t="shared" si="42"/>
        <v>0.56977981663583166</v>
      </c>
      <c r="M249" s="72">
        <f t="shared" si="47"/>
        <v>435421.02031417296</v>
      </c>
      <c r="O249" s="98">
        <f t="shared" si="55"/>
        <v>245</v>
      </c>
      <c r="P249" s="100">
        <f t="shared" si="43"/>
        <v>248791.02886174267</v>
      </c>
      <c r="Q249" s="102">
        <f t="shared" si="48"/>
        <v>3.5000000000000003E-2</v>
      </c>
      <c r="R249" s="100">
        <f t="shared" si="49"/>
        <v>1422.5602485932186</v>
      </c>
      <c r="S249" s="100">
        <f t="shared" si="50"/>
        <v>725.64050084674955</v>
      </c>
      <c r="T249" s="100">
        <f t="shared" si="45"/>
        <v>696.91974774646906</v>
      </c>
      <c r="U249" s="100">
        <f t="shared" si="51"/>
        <v>248094.10911399621</v>
      </c>
    </row>
    <row r="250" spans="2:21" s="1" customFormat="1" ht="16.5">
      <c r="B250" s="67">
        <v>123</v>
      </c>
      <c r="C250" s="70">
        <f t="shared" si="52"/>
        <v>53083</v>
      </c>
      <c r="D250" s="72">
        <f t="shared" si="53"/>
        <v>0</v>
      </c>
      <c r="E250" s="75">
        <f t="shared" si="46"/>
        <v>4.4999999999999998E-2</v>
      </c>
      <c r="F250" s="72">
        <f xml:space="preserve"> -PMT(E250/12,B250,D250)</f>
        <v>0</v>
      </c>
      <c r="G250" s="72">
        <f>D250*E250/12</f>
        <v>0</v>
      </c>
      <c r="H250" s="72">
        <f t="shared" si="44"/>
        <v>0</v>
      </c>
      <c r="I250" s="72">
        <f>D250-H250</f>
        <v>0</v>
      </c>
      <c r="K250" s="72">
        <f t="shared" si="54"/>
        <v>435421.02031417296</v>
      </c>
      <c r="L250" s="83">
        <f t="shared" si="42"/>
        <v>0.56817458308546298</v>
      </c>
      <c r="M250" s="72">
        <f t="shared" si="47"/>
        <v>435421.02031417296</v>
      </c>
      <c r="O250" s="98">
        <f t="shared" si="55"/>
        <v>244</v>
      </c>
      <c r="P250" s="100">
        <f t="shared" si="43"/>
        <v>248094.10911399621</v>
      </c>
      <c r="Q250" s="102">
        <f t="shared" si="48"/>
        <v>3.5000000000000003E-2</v>
      </c>
      <c r="R250" s="100">
        <f t="shared" si="49"/>
        <v>1422.5602485932188</v>
      </c>
      <c r="S250" s="100">
        <f t="shared" si="50"/>
        <v>723.60781824915568</v>
      </c>
      <c r="T250" s="100">
        <f t="shared" si="45"/>
        <v>698.95243034406315</v>
      </c>
      <c r="U250" s="100">
        <f t="shared" si="51"/>
        <v>247395.15668365214</v>
      </c>
    </row>
    <row r="251" spans="2:21" s="1" customFormat="1" ht="16.5">
      <c r="B251" s="67">
        <v>122</v>
      </c>
      <c r="C251" s="70">
        <f t="shared" si="52"/>
        <v>53114</v>
      </c>
      <c r="D251" s="72">
        <f t="shared" si="53"/>
        <v>0</v>
      </c>
      <c r="E251" s="75">
        <f t="shared" si="46"/>
        <v>4.4999999999999998E-2</v>
      </c>
      <c r="F251" s="72">
        <f xml:space="preserve"> -PMT(E251/12,B251,D251)</f>
        <v>0</v>
      </c>
      <c r="G251" s="72">
        <f>D251*E251/12</f>
        <v>0</v>
      </c>
      <c r="H251" s="72">
        <f t="shared" si="44"/>
        <v>0</v>
      </c>
      <c r="I251" s="72">
        <f>D251-H251</f>
        <v>0</v>
      </c>
      <c r="K251" s="72">
        <f t="shared" si="54"/>
        <v>435421.02031417296</v>
      </c>
      <c r="L251" s="83">
        <f t="shared" si="42"/>
        <v>0.56656466760390578</v>
      </c>
      <c r="M251" s="72">
        <f t="shared" si="47"/>
        <v>435421.02031417296</v>
      </c>
      <c r="O251" s="98">
        <f t="shared" si="55"/>
        <v>243</v>
      </c>
      <c r="P251" s="100">
        <f t="shared" si="43"/>
        <v>247395.15668365214</v>
      </c>
      <c r="Q251" s="102">
        <f t="shared" si="48"/>
        <v>3.5000000000000003E-2</v>
      </c>
      <c r="R251" s="100">
        <f t="shared" si="49"/>
        <v>1422.5602485932188</v>
      </c>
      <c r="S251" s="100">
        <f t="shared" si="50"/>
        <v>721.56920699398552</v>
      </c>
      <c r="T251" s="100">
        <f t="shared" si="45"/>
        <v>700.99104159923331</v>
      </c>
      <c r="U251" s="100">
        <f t="shared" si="51"/>
        <v>246694.16564205292</v>
      </c>
    </row>
    <row r="252" spans="2:21" s="1" customFormat="1" ht="16.5">
      <c r="B252" s="67">
        <v>121</v>
      </c>
      <c r="C252" s="70">
        <f t="shared" si="52"/>
        <v>53144</v>
      </c>
      <c r="D252" s="72">
        <f t="shared" si="53"/>
        <v>0</v>
      </c>
      <c r="E252" s="75">
        <f t="shared" si="46"/>
        <v>4.4999999999999998E-2</v>
      </c>
      <c r="F252" s="72">
        <f xml:space="preserve"> -PMT(E252/12,B252,D252)</f>
        <v>0</v>
      </c>
      <c r="G252" s="72">
        <f>D252*E252/12</f>
        <v>0</v>
      </c>
      <c r="H252" s="72">
        <f t="shared" si="44"/>
        <v>0</v>
      </c>
      <c r="I252" s="72">
        <f>D252-H252</f>
        <v>0</v>
      </c>
      <c r="K252" s="72">
        <f t="shared" si="54"/>
        <v>435421.02031417296</v>
      </c>
      <c r="L252" s="83">
        <f t="shared" si="42"/>
        <v>0.56495005653552732</v>
      </c>
      <c r="M252" s="72">
        <f t="shared" si="47"/>
        <v>435421.02031417296</v>
      </c>
      <c r="O252" s="98">
        <f t="shared" si="55"/>
        <v>242</v>
      </c>
      <c r="P252" s="100">
        <f t="shared" si="43"/>
        <v>246694.16564205292</v>
      </c>
      <c r="Q252" s="102">
        <f t="shared" si="48"/>
        <v>3.5000000000000003E-2</v>
      </c>
      <c r="R252" s="100">
        <f t="shared" si="49"/>
        <v>1422.5602485932186</v>
      </c>
      <c r="S252" s="100">
        <f t="shared" si="50"/>
        <v>719.52464978932119</v>
      </c>
      <c r="T252" s="100">
        <f t="shared" si="45"/>
        <v>703.03559880389741</v>
      </c>
      <c r="U252" s="100">
        <f t="shared" si="51"/>
        <v>245991.13004324902</v>
      </c>
    </row>
    <row r="253" spans="2:21" s="1" customFormat="1" ht="16.5">
      <c r="B253" s="67">
        <v>120</v>
      </c>
      <c r="C253" s="70">
        <f t="shared" si="52"/>
        <v>53175</v>
      </c>
      <c r="D253" s="72">
        <f t="shared" si="53"/>
        <v>0</v>
      </c>
      <c r="E253" s="75">
        <f t="shared" si="46"/>
        <v>4.4999999999999998E-2</v>
      </c>
      <c r="F253" s="72">
        <f xml:space="preserve"> -PMT(E253/12,B253,D253)</f>
        <v>0</v>
      </c>
      <c r="G253" s="72">
        <f>D253*E253/12</f>
        <v>0</v>
      </c>
      <c r="H253" s="72">
        <f t="shared" si="44"/>
        <v>0</v>
      </c>
      <c r="I253" s="72">
        <f>D253-H253</f>
        <v>0</v>
      </c>
      <c r="K253" s="72">
        <f t="shared" si="54"/>
        <v>439775.23051731469</v>
      </c>
      <c r="L253" s="83">
        <f t="shared" si="42"/>
        <v>0.55775320414343177</v>
      </c>
      <c r="M253" s="72">
        <f t="shared" si="47"/>
        <v>439775.23051731469</v>
      </c>
      <c r="O253" s="98">
        <f t="shared" si="55"/>
        <v>241</v>
      </c>
      <c r="P253" s="100">
        <f t="shared" si="43"/>
        <v>245991.13004324902</v>
      </c>
      <c r="Q253" s="102">
        <f t="shared" si="48"/>
        <v>3.5000000000000003E-2</v>
      </c>
      <c r="R253" s="100">
        <f t="shared" si="49"/>
        <v>1422.5602485932191</v>
      </c>
      <c r="S253" s="100">
        <f t="shared" si="50"/>
        <v>717.47412929280972</v>
      </c>
      <c r="T253" s="100">
        <f t="shared" si="45"/>
        <v>705.08611930040934</v>
      </c>
      <c r="U253" s="100">
        <f t="shared" si="51"/>
        <v>245286.0439239486</v>
      </c>
    </row>
    <row r="254" spans="2:21" s="1" customFormat="1" ht="16.5">
      <c r="B254" s="67">
        <v>119</v>
      </c>
      <c r="C254" s="70">
        <f t="shared" si="52"/>
        <v>53206</v>
      </c>
      <c r="D254" s="72">
        <f t="shared" si="53"/>
        <v>0</v>
      </c>
      <c r="E254" s="75">
        <f t="shared" si="46"/>
        <v>4.4999999999999998E-2</v>
      </c>
      <c r="F254" s="72">
        <f xml:space="preserve"> -PMT(E254/12,B254,D254)</f>
        <v>0</v>
      </c>
      <c r="G254" s="72">
        <f>D254*E254/12</f>
        <v>0</v>
      </c>
      <c r="H254" s="72">
        <f t="shared" si="44"/>
        <v>0</v>
      </c>
      <c r="I254" s="72">
        <f>D254-H254</f>
        <v>0</v>
      </c>
      <c r="K254" s="72">
        <f t="shared" si="54"/>
        <v>439775.23051731469</v>
      </c>
      <c r="L254" s="83">
        <f t="shared" si="42"/>
        <v>0.55614524041239155</v>
      </c>
      <c r="M254" s="72">
        <f t="shared" si="47"/>
        <v>439775.23051731469</v>
      </c>
      <c r="O254" s="98">
        <f t="shared" si="55"/>
        <v>240</v>
      </c>
      <c r="P254" s="100">
        <f t="shared" si="43"/>
        <v>245286.0439239486</v>
      </c>
      <c r="Q254" s="102">
        <f t="shared" si="48"/>
        <v>3.5000000000000003E-2</v>
      </c>
      <c r="R254" s="100">
        <f t="shared" si="49"/>
        <v>1422.5602485932186</v>
      </c>
      <c r="S254" s="100">
        <f t="shared" si="50"/>
        <v>715.41762811151682</v>
      </c>
      <c r="T254" s="100">
        <f t="shared" si="45"/>
        <v>707.14262048170178</v>
      </c>
      <c r="U254" s="100">
        <f t="shared" si="51"/>
        <v>244578.9013034669</v>
      </c>
    </row>
    <row r="255" spans="2:21" s="1" customFormat="1" ht="16.5">
      <c r="B255" s="67">
        <v>118</v>
      </c>
      <c r="C255" s="70">
        <f t="shared" si="52"/>
        <v>53236</v>
      </c>
      <c r="D255" s="72">
        <f t="shared" si="53"/>
        <v>0</v>
      </c>
      <c r="E255" s="75">
        <f t="shared" si="46"/>
        <v>4.4999999999999998E-2</v>
      </c>
      <c r="F255" s="72">
        <f xml:space="preserve"> -PMT(E255/12,B255,D255)</f>
        <v>0</v>
      </c>
      <c r="G255" s="72">
        <f>D255*E255/12</f>
        <v>0</v>
      </c>
      <c r="H255" s="72">
        <f t="shared" si="44"/>
        <v>0</v>
      </c>
      <c r="I255" s="72">
        <f>D255-H255</f>
        <v>0</v>
      </c>
      <c r="K255" s="72">
        <f t="shared" si="54"/>
        <v>439775.23051731469</v>
      </c>
      <c r="L255" s="83">
        <f t="shared" si="42"/>
        <v>0.55453258678713579</v>
      </c>
      <c r="M255" s="72">
        <f t="shared" si="47"/>
        <v>439775.23051731469</v>
      </c>
      <c r="O255" s="98">
        <f t="shared" si="55"/>
        <v>239</v>
      </c>
      <c r="P255" s="100">
        <f t="shared" si="43"/>
        <v>244578.9013034669</v>
      </c>
      <c r="Q255" s="102">
        <f t="shared" si="48"/>
        <v>3.5000000000000003E-2</v>
      </c>
      <c r="R255" s="100">
        <f t="shared" si="49"/>
        <v>1422.5602485932188</v>
      </c>
      <c r="S255" s="100">
        <f t="shared" si="50"/>
        <v>713.35512880177851</v>
      </c>
      <c r="T255" s="100">
        <f t="shared" si="45"/>
        <v>709.20511979144032</v>
      </c>
      <c r="U255" s="100">
        <f t="shared" si="51"/>
        <v>243869.69618367546</v>
      </c>
    </row>
    <row r="256" spans="2:21" s="1" customFormat="1" ht="16.5">
      <c r="B256" s="67">
        <v>117</v>
      </c>
      <c r="C256" s="70">
        <f t="shared" si="52"/>
        <v>53267</v>
      </c>
      <c r="D256" s="72">
        <f t="shared" si="53"/>
        <v>0</v>
      </c>
      <c r="E256" s="75">
        <f t="shared" si="46"/>
        <v>4.4999999999999998E-2</v>
      </c>
      <c r="F256" s="72">
        <f xml:space="preserve"> -PMT(E256/12,B256,D256)</f>
        <v>0</v>
      </c>
      <c r="G256" s="72">
        <f>D256*E256/12</f>
        <v>0</v>
      </c>
      <c r="H256" s="72">
        <f t="shared" si="44"/>
        <v>0</v>
      </c>
      <c r="I256" s="72">
        <f>D256-H256</f>
        <v>0</v>
      </c>
      <c r="K256" s="72">
        <f t="shared" si="54"/>
        <v>439775.23051731469</v>
      </c>
      <c r="L256" s="83">
        <f t="shared" si="42"/>
        <v>0.55291522958880635</v>
      </c>
      <c r="M256" s="72">
        <f t="shared" si="47"/>
        <v>439775.23051731469</v>
      </c>
      <c r="O256" s="98">
        <f t="shared" si="55"/>
        <v>238</v>
      </c>
      <c r="P256" s="100">
        <f t="shared" si="43"/>
        <v>243869.69618367546</v>
      </c>
      <c r="Q256" s="102">
        <f t="shared" si="48"/>
        <v>3.5000000000000003E-2</v>
      </c>
      <c r="R256" s="100">
        <f t="shared" si="49"/>
        <v>1422.5602485932188</v>
      </c>
      <c r="S256" s="100">
        <f t="shared" si="50"/>
        <v>711.28661386905344</v>
      </c>
      <c r="T256" s="100">
        <f t="shared" si="45"/>
        <v>711.27363472416539</v>
      </c>
      <c r="U256" s="100">
        <f t="shared" si="51"/>
        <v>243158.42254895129</v>
      </c>
    </row>
    <row r="257" spans="2:21" s="1" customFormat="1" ht="16.5">
      <c r="B257" s="67">
        <v>116</v>
      </c>
      <c r="C257" s="70">
        <f t="shared" si="52"/>
        <v>53297</v>
      </c>
      <c r="D257" s="72">
        <f t="shared" si="53"/>
        <v>0</v>
      </c>
      <c r="E257" s="75">
        <f t="shared" si="46"/>
        <v>4.4999999999999998E-2</v>
      </c>
      <c r="F257" s="72">
        <f xml:space="preserve"> -PMT(E257/12,B257,D257)</f>
        <v>0</v>
      </c>
      <c r="G257" s="72">
        <f>D257*E257/12</f>
        <v>0</v>
      </c>
      <c r="H257" s="72">
        <f t="shared" si="44"/>
        <v>0</v>
      </c>
      <c r="I257" s="72">
        <f>D257-H257</f>
        <v>0</v>
      </c>
      <c r="K257" s="72">
        <f t="shared" si="54"/>
        <v>439775.23051731469</v>
      </c>
      <c r="L257" s="83">
        <f t="shared" si="42"/>
        <v>0.55129315509864851</v>
      </c>
      <c r="M257" s="72">
        <f t="shared" si="47"/>
        <v>439775.23051731469</v>
      </c>
      <c r="O257" s="98">
        <f t="shared" si="55"/>
        <v>237</v>
      </c>
      <c r="P257" s="100">
        <f t="shared" si="43"/>
        <v>243158.42254895129</v>
      </c>
      <c r="Q257" s="102">
        <f t="shared" si="48"/>
        <v>3.5000000000000003E-2</v>
      </c>
      <c r="R257" s="100">
        <f t="shared" si="49"/>
        <v>1422.5602485932191</v>
      </c>
      <c r="S257" s="100">
        <f t="shared" si="50"/>
        <v>709.21206576777467</v>
      </c>
      <c r="T257" s="100">
        <f t="shared" si="45"/>
        <v>713.34818282544438</v>
      </c>
      <c r="U257" s="100">
        <f t="shared" si="51"/>
        <v>242445.07436612586</v>
      </c>
    </row>
    <row r="258" spans="2:21" s="1" customFormat="1" ht="16.5">
      <c r="B258" s="67">
        <v>115</v>
      </c>
      <c r="C258" s="70">
        <f t="shared" si="52"/>
        <v>53328</v>
      </c>
      <c r="D258" s="72">
        <f t="shared" si="53"/>
        <v>0</v>
      </c>
      <c r="E258" s="75">
        <f t="shared" si="46"/>
        <v>4.4999999999999998E-2</v>
      </c>
      <c r="F258" s="72">
        <f xml:space="preserve"> -PMT(E258/12,B258,D258)</f>
        <v>0</v>
      </c>
      <c r="G258" s="72">
        <f>D258*E258/12</f>
        <v>0</v>
      </c>
      <c r="H258" s="72">
        <f t="shared" si="44"/>
        <v>0</v>
      </c>
      <c r="I258" s="72">
        <f>D258-H258</f>
        <v>0</v>
      </c>
      <c r="K258" s="72">
        <f t="shared" si="54"/>
        <v>439775.23051731469</v>
      </c>
      <c r="L258" s="83">
        <f t="shared" si="42"/>
        <v>0.54966634955789428</v>
      </c>
      <c r="M258" s="72">
        <f t="shared" si="47"/>
        <v>439775.23051731469</v>
      </c>
      <c r="O258" s="98">
        <f t="shared" si="55"/>
        <v>236</v>
      </c>
      <c r="P258" s="100">
        <f t="shared" si="43"/>
        <v>242445.07436612586</v>
      </c>
      <c r="Q258" s="102">
        <f t="shared" si="48"/>
        <v>3.5000000000000003E-2</v>
      </c>
      <c r="R258" s="100">
        <f t="shared" si="49"/>
        <v>1422.5602485932188</v>
      </c>
      <c r="S258" s="100">
        <f t="shared" si="50"/>
        <v>707.1314669012005</v>
      </c>
      <c r="T258" s="100">
        <f t="shared" si="45"/>
        <v>715.42878169201833</v>
      </c>
      <c r="U258" s="100">
        <f t="shared" si="51"/>
        <v>241729.64558443383</v>
      </c>
    </row>
    <row r="259" spans="2:21" s="1" customFormat="1" ht="16.5">
      <c r="B259" s="67">
        <v>114</v>
      </c>
      <c r="C259" s="70">
        <f t="shared" si="52"/>
        <v>53359</v>
      </c>
      <c r="D259" s="72">
        <f t="shared" si="53"/>
        <v>0</v>
      </c>
      <c r="E259" s="75">
        <f t="shared" si="46"/>
        <v>4.4999999999999998E-2</v>
      </c>
      <c r="F259" s="72">
        <f xml:space="preserve"> -PMT(E259/12,B259,D259)</f>
        <v>0</v>
      </c>
      <c r="G259" s="72">
        <f>D259*E259/12</f>
        <v>0</v>
      </c>
      <c r="H259" s="72">
        <f t="shared" si="44"/>
        <v>0</v>
      </c>
      <c r="I259" s="72">
        <f>D259-H259</f>
        <v>0</v>
      </c>
      <c r="K259" s="72">
        <f t="shared" si="54"/>
        <v>439775.23051731469</v>
      </c>
      <c r="L259" s="83">
        <f t="shared" si="42"/>
        <v>0.5480347991676463</v>
      </c>
      <c r="M259" s="72">
        <f t="shared" si="47"/>
        <v>439775.23051731469</v>
      </c>
      <c r="O259" s="98">
        <f t="shared" si="55"/>
        <v>235</v>
      </c>
      <c r="P259" s="100">
        <f t="shared" si="43"/>
        <v>241729.64558443383</v>
      </c>
      <c r="Q259" s="102">
        <f t="shared" si="48"/>
        <v>3.5000000000000003E-2</v>
      </c>
      <c r="R259" s="100">
        <f t="shared" si="49"/>
        <v>1422.5602485932188</v>
      </c>
      <c r="S259" s="100">
        <f t="shared" si="50"/>
        <v>705.0447996212655</v>
      </c>
      <c r="T259" s="100">
        <f t="shared" si="45"/>
        <v>717.51544897195333</v>
      </c>
      <c r="U259" s="100">
        <f t="shared" si="51"/>
        <v>241012.13013546189</v>
      </c>
    </row>
    <row r="260" spans="2:21" s="1" customFormat="1" ht="16.5">
      <c r="B260" s="67">
        <v>113</v>
      </c>
      <c r="C260" s="70">
        <f t="shared" si="52"/>
        <v>53387</v>
      </c>
      <c r="D260" s="72">
        <f t="shared" si="53"/>
        <v>0</v>
      </c>
      <c r="E260" s="75">
        <f t="shared" si="46"/>
        <v>4.4999999999999998E-2</v>
      </c>
      <c r="F260" s="72">
        <f xml:space="preserve"> -PMT(E260/12,B260,D260)</f>
        <v>0</v>
      </c>
      <c r="G260" s="72">
        <f>D260*E260/12</f>
        <v>0</v>
      </c>
      <c r="H260" s="72">
        <f t="shared" si="44"/>
        <v>0</v>
      </c>
      <c r="I260" s="72">
        <f>D260-H260</f>
        <v>0</v>
      </c>
      <c r="K260" s="72">
        <f t="shared" si="54"/>
        <v>439775.23051731469</v>
      </c>
      <c r="L260" s="83">
        <f t="shared" si="42"/>
        <v>0.54639849008875996</v>
      </c>
      <c r="M260" s="72">
        <f t="shared" si="47"/>
        <v>439775.23051731469</v>
      </c>
      <c r="O260" s="98">
        <f t="shared" si="55"/>
        <v>234</v>
      </c>
      <c r="P260" s="100">
        <f t="shared" si="43"/>
        <v>241012.13013546189</v>
      </c>
      <c r="Q260" s="102">
        <f t="shared" si="48"/>
        <v>3.5000000000000003E-2</v>
      </c>
      <c r="R260" s="100">
        <f t="shared" si="49"/>
        <v>1422.5602485932188</v>
      </c>
      <c r="S260" s="100">
        <f t="shared" si="50"/>
        <v>702.9520462284305</v>
      </c>
      <c r="T260" s="100">
        <f t="shared" si="45"/>
        <v>719.60820236478833</v>
      </c>
      <c r="U260" s="100">
        <f t="shared" si="51"/>
        <v>240292.5219330971</v>
      </c>
    </row>
    <row r="261" spans="2:21" s="1" customFormat="1" ht="16.5">
      <c r="B261" s="67">
        <v>112</v>
      </c>
      <c r="C261" s="70">
        <f t="shared" si="52"/>
        <v>53418</v>
      </c>
      <c r="D261" s="72">
        <f t="shared" si="53"/>
        <v>0</v>
      </c>
      <c r="E261" s="75">
        <f t="shared" si="46"/>
        <v>4.4999999999999998E-2</v>
      </c>
      <c r="F261" s="72">
        <f xml:space="preserve"> -PMT(E261/12,B261,D261)</f>
        <v>0</v>
      </c>
      <c r="G261" s="72">
        <f>D261*E261/12</f>
        <v>0</v>
      </c>
      <c r="H261" s="72">
        <f t="shared" si="44"/>
        <v>0</v>
      </c>
      <c r="I261" s="72">
        <f>D261-H261</f>
        <v>0</v>
      </c>
      <c r="K261" s="72">
        <f t="shared" si="54"/>
        <v>439775.23051731469</v>
      </c>
      <c r="L261" s="83">
        <f t="shared" si="42"/>
        <v>0.54475740844172693</v>
      </c>
      <c r="M261" s="72">
        <f t="shared" si="47"/>
        <v>439775.23051731469</v>
      </c>
      <c r="O261" s="98">
        <f t="shared" si="55"/>
        <v>233</v>
      </c>
      <c r="P261" s="100">
        <f t="shared" si="43"/>
        <v>240292.5219330971</v>
      </c>
      <c r="Q261" s="102">
        <f t="shared" si="48"/>
        <v>3.5000000000000003E-2</v>
      </c>
      <c r="R261" s="100">
        <f t="shared" si="49"/>
        <v>1422.5602485932191</v>
      </c>
      <c r="S261" s="100">
        <f t="shared" si="50"/>
        <v>700.85318897153331</v>
      </c>
      <c r="T261" s="100">
        <f t="shared" si="45"/>
        <v>721.70705962168574</v>
      </c>
      <c r="U261" s="100">
        <f t="shared" si="51"/>
        <v>239570.81487347541</v>
      </c>
    </row>
    <row r="262" spans="2:21" s="1" customFormat="1" ht="16.5">
      <c r="B262" s="67">
        <v>111</v>
      </c>
      <c r="C262" s="70">
        <f t="shared" si="52"/>
        <v>53448</v>
      </c>
      <c r="D262" s="72">
        <f t="shared" si="53"/>
        <v>0</v>
      </c>
      <c r="E262" s="75">
        <f t="shared" si="46"/>
        <v>4.4999999999999998E-2</v>
      </c>
      <c r="F262" s="72">
        <f xml:space="preserve"> -PMT(E262/12,B262,D262)</f>
        <v>0</v>
      </c>
      <c r="G262" s="72">
        <f>D262*E262/12</f>
        <v>0</v>
      </c>
      <c r="H262" s="72">
        <f t="shared" si="44"/>
        <v>0</v>
      </c>
      <c r="I262" s="72">
        <f>D262-H262</f>
        <v>0</v>
      </c>
      <c r="K262" s="72">
        <f t="shared" si="54"/>
        <v>439775.23051731469</v>
      </c>
      <c r="L262" s="83">
        <f t="shared" si="42"/>
        <v>0.54311154030655673</v>
      </c>
      <c r="M262" s="72">
        <f t="shared" si="47"/>
        <v>439775.23051731469</v>
      </c>
      <c r="O262" s="98">
        <f t="shared" si="55"/>
        <v>232</v>
      </c>
      <c r="P262" s="100">
        <f t="shared" si="43"/>
        <v>239570.81487347541</v>
      </c>
      <c r="Q262" s="102">
        <f t="shared" si="48"/>
        <v>3.5000000000000003E-2</v>
      </c>
      <c r="R262" s="100">
        <f t="shared" si="49"/>
        <v>1422.5602485932186</v>
      </c>
      <c r="S262" s="100">
        <f t="shared" si="50"/>
        <v>698.74821004763669</v>
      </c>
      <c r="T262" s="100">
        <f t="shared" si="45"/>
        <v>723.81203854558191</v>
      </c>
      <c r="U262" s="100">
        <f t="shared" si="51"/>
        <v>238847.00283492982</v>
      </c>
    </row>
    <row r="263" spans="2:21" s="1" customFormat="1" ht="16.5">
      <c r="B263" s="67">
        <v>110</v>
      </c>
      <c r="C263" s="70">
        <f t="shared" si="52"/>
        <v>53479</v>
      </c>
      <c r="D263" s="72">
        <f t="shared" si="53"/>
        <v>0</v>
      </c>
      <c r="E263" s="75">
        <f t="shared" si="46"/>
        <v>4.4999999999999998E-2</v>
      </c>
      <c r="F263" s="72">
        <f xml:space="preserve"> -PMT(E263/12,B263,D263)</f>
        <v>0</v>
      </c>
      <c r="G263" s="72">
        <f>D263*E263/12</f>
        <v>0</v>
      </c>
      <c r="H263" s="72">
        <f t="shared" si="44"/>
        <v>0</v>
      </c>
      <c r="I263" s="72">
        <f>D263-H263</f>
        <v>0</v>
      </c>
      <c r="K263" s="72">
        <f t="shared" si="54"/>
        <v>439775.23051731469</v>
      </c>
      <c r="L263" s="83">
        <f t="shared" ref="L263:L326" si="56">IF(O263&gt;1,U263/K263,I263/K263)</f>
        <v>0.54146087172265889</v>
      </c>
      <c r="M263" s="72">
        <f t="shared" si="47"/>
        <v>439775.23051731469</v>
      </c>
      <c r="O263" s="98">
        <f t="shared" si="55"/>
        <v>231</v>
      </c>
      <c r="P263" s="100">
        <f t="shared" si="43"/>
        <v>238847.00283492982</v>
      </c>
      <c r="Q263" s="102">
        <f t="shared" si="48"/>
        <v>3.5000000000000003E-2</v>
      </c>
      <c r="R263" s="100">
        <f t="shared" si="49"/>
        <v>1422.5602485932186</v>
      </c>
      <c r="S263" s="100">
        <f t="shared" si="50"/>
        <v>696.63709160187875</v>
      </c>
      <c r="T263" s="100">
        <f t="shared" si="45"/>
        <v>725.92315699133985</v>
      </c>
      <c r="U263" s="100">
        <f t="shared" si="51"/>
        <v>238121.07967793848</v>
      </c>
    </row>
    <row r="264" spans="2:21" s="1" customFormat="1" ht="16.5">
      <c r="B264" s="67">
        <v>109</v>
      </c>
      <c r="C264" s="70">
        <f t="shared" si="52"/>
        <v>53509</v>
      </c>
      <c r="D264" s="72">
        <f t="shared" si="53"/>
        <v>0</v>
      </c>
      <c r="E264" s="75">
        <f t="shared" si="46"/>
        <v>4.4999999999999998E-2</v>
      </c>
      <c r="F264" s="72">
        <f xml:space="preserve"> -PMT(E264/12,B264,D264)</f>
        <v>0</v>
      </c>
      <c r="G264" s="72">
        <f>D264*E264/12</f>
        <v>0</v>
      </c>
      <c r="H264" s="72">
        <f t="shared" si="44"/>
        <v>0</v>
      </c>
      <c r="I264" s="72">
        <f>D264-H264</f>
        <v>0</v>
      </c>
      <c r="K264" s="72">
        <f t="shared" si="54"/>
        <v>439775.23051731469</v>
      </c>
      <c r="L264" s="83">
        <f t="shared" si="56"/>
        <v>0.53980538868872474</v>
      </c>
      <c r="M264" s="72">
        <f t="shared" si="47"/>
        <v>439775.23051731469</v>
      </c>
      <c r="O264" s="98">
        <f t="shared" si="55"/>
        <v>230</v>
      </c>
      <c r="P264" s="100">
        <f t="shared" ref="P264:P327" si="57">IF(O264=360,$Q$7,0)+IF(O264&lt;360,U263,0)</f>
        <v>238121.07967793848</v>
      </c>
      <c r="Q264" s="102">
        <f t="shared" si="48"/>
        <v>3.5000000000000003E-2</v>
      </c>
      <c r="R264" s="100">
        <f t="shared" si="49"/>
        <v>1422.5602485932184</v>
      </c>
      <c r="S264" s="100">
        <f t="shared" si="50"/>
        <v>694.51981572732063</v>
      </c>
      <c r="T264" s="100">
        <f t="shared" si="45"/>
        <v>728.04043286589774</v>
      </c>
      <c r="U264" s="100">
        <f t="shared" si="51"/>
        <v>237393.03924507258</v>
      </c>
    </row>
    <row r="265" spans="2:21" s="1" customFormat="1" ht="16.5">
      <c r="B265" s="67">
        <v>108</v>
      </c>
      <c r="C265" s="70">
        <f t="shared" si="52"/>
        <v>53540</v>
      </c>
      <c r="D265" s="72">
        <f t="shared" si="53"/>
        <v>0</v>
      </c>
      <c r="E265" s="75">
        <f t="shared" si="46"/>
        <v>4.4999999999999998E-2</v>
      </c>
      <c r="F265" s="72">
        <f xml:space="preserve"> -PMT(E265/12,B265,D265)</f>
        <v>0</v>
      </c>
      <c r="G265" s="72">
        <f>D265*E265/12</f>
        <v>0</v>
      </c>
      <c r="H265" s="72">
        <f t="shared" si="44"/>
        <v>0</v>
      </c>
      <c r="I265" s="72">
        <f>D265-H265</f>
        <v>0</v>
      </c>
      <c r="K265" s="72">
        <f t="shared" si="54"/>
        <v>444172.98282248783</v>
      </c>
      <c r="L265" s="83">
        <f t="shared" si="56"/>
        <v>0.53281690808179039</v>
      </c>
      <c r="M265" s="72">
        <f t="shared" si="47"/>
        <v>444172.98282248783</v>
      </c>
      <c r="O265" s="98">
        <f t="shared" si="55"/>
        <v>229</v>
      </c>
      <c r="P265" s="100">
        <f t="shared" si="57"/>
        <v>237393.03924507258</v>
      </c>
      <c r="Q265" s="102">
        <f t="shared" si="48"/>
        <v>3.5000000000000003E-2</v>
      </c>
      <c r="R265" s="100">
        <f t="shared" si="49"/>
        <v>1422.5602485932186</v>
      </c>
      <c r="S265" s="100">
        <f t="shared" si="50"/>
        <v>692.39636446479506</v>
      </c>
      <c r="T265" s="100">
        <f t="shared" si="45"/>
        <v>730.16388412842355</v>
      </c>
      <c r="U265" s="100">
        <f t="shared" si="51"/>
        <v>236662.87536094416</v>
      </c>
    </row>
    <row r="266" spans="2:21" s="1" customFormat="1" ht="16.5">
      <c r="B266" s="67">
        <v>107</v>
      </c>
      <c r="C266" s="70">
        <f t="shared" si="52"/>
        <v>53571</v>
      </c>
      <c r="D266" s="72">
        <f t="shared" si="53"/>
        <v>0</v>
      </c>
      <c r="E266" s="75">
        <f t="shared" si="46"/>
        <v>4.4999999999999998E-2</v>
      </c>
      <c r="F266" s="72">
        <f xml:space="preserve"> -PMT(E266/12,B266,D266)</f>
        <v>0</v>
      </c>
      <c r="G266" s="72">
        <f>D266*E266/12</f>
        <v>0</v>
      </c>
      <c r="H266" s="72">
        <f t="shared" si="44"/>
        <v>0</v>
      </c>
      <c r="I266" s="72">
        <f>D266-H266</f>
        <v>0</v>
      </c>
      <c r="K266" s="72">
        <f t="shared" si="54"/>
        <v>444172.98282248783</v>
      </c>
      <c r="L266" s="83">
        <f t="shared" si="56"/>
        <v>0.53116824065466073</v>
      </c>
      <c r="M266" s="72">
        <f t="shared" si="47"/>
        <v>444172.98282248783</v>
      </c>
      <c r="O266" s="98">
        <f t="shared" si="55"/>
        <v>228</v>
      </c>
      <c r="P266" s="100">
        <f t="shared" si="57"/>
        <v>236662.87536094416</v>
      </c>
      <c r="Q266" s="102">
        <f t="shared" si="48"/>
        <v>3.5000000000000003E-2</v>
      </c>
      <c r="R266" s="100">
        <f t="shared" si="49"/>
        <v>1422.5602485932184</v>
      </c>
      <c r="S266" s="100">
        <f t="shared" si="50"/>
        <v>690.26671980275387</v>
      </c>
      <c r="T266" s="100">
        <f t="shared" si="45"/>
        <v>732.29352879046451</v>
      </c>
      <c r="U266" s="100">
        <f t="shared" si="51"/>
        <v>235930.58183215369</v>
      </c>
    </row>
    <row r="267" spans="2:21" s="1" customFormat="1" ht="16.5">
      <c r="B267" s="67">
        <v>106</v>
      </c>
      <c r="C267" s="70">
        <f t="shared" si="52"/>
        <v>53601</v>
      </c>
      <c r="D267" s="72">
        <f t="shared" si="53"/>
        <v>0</v>
      </c>
      <c r="E267" s="75">
        <f t="shared" si="46"/>
        <v>4.4999999999999998E-2</v>
      </c>
      <c r="F267" s="72">
        <f xml:space="preserve"> -PMT(E267/12,B267,D267)</f>
        <v>0</v>
      </c>
      <c r="G267" s="72">
        <f>D267*E267/12</f>
        <v>0</v>
      </c>
      <c r="H267" s="72">
        <f t="shared" si="44"/>
        <v>0</v>
      </c>
      <c r="I267" s="72">
        <f>D267-H267</f>
        <v>0</v>
      </c>
      <c r="K267" s="72">
        <f t="shared" si="54"/>
        <v>444172.98282248783</v>
      </c>
      <c r="L267" s="83">
        <f t="shared" si="56"/>
        <v>0.52951476461420199</v>
      </c>
      <c r="M267" s="72">
        <f t="shared" si="47"/>
        <v>444172.98282248783</v>
      </c>
      <c r="O267" s="98">
        <f t="shared" si="55"/>
        <v>227</v>
      </c>
      <c r="P267" s="100">
        <f t="shared" si="57"/>
        <v>235930.58183215369</v>
      </c>
      <c r="Q267" s="102">
        <f t="shared" si="48"/>
        <v>3.5000000000000003E-2</v>
      </c>
      <c r="R267" s="100">
        <f t="shared" si="49"/>
        <v>1422.5602485932186</v>
      </c>
      <c r="S267" s="100">
        <f t="shared" si="50"/>
        <v>688.13086367711503</v>
      </c>
      <c r="T267" s="100">
        <f t="shared" si="45"/>
        <v>734.42938491610357</v>
      </c>
      <c r="U267" s="100">
        <f t="shared" si="51"/>
        <v>235196.1524472376</v>
      </c>
    </row>
    <row r="268" spans="2:21" s="1" customFormat="1" ht="16.5">
      <c r="B268" s="67">
        <v>105</v>
      </c>
      <c r="C268" s="70">
        <f t="shared" si="52"/>
        <v>53632</v>
      </c>
      <c r="D268" s="72">
        <f t="shared" si="53"/>
        <v>0</v>
      </c>
      <c r="E268" s="75">
        <f t="shared" si="46"/>
        <v>4.4999999999999998E-2</v>
      </c>
      <c r="F268" s="72">
        <f xml:space="preserve"> -PMT(E268/12,B268,D268)</f>
        <v>0</v>
      </c>
      <c r="G268" s="72">
        <f>D268*E268/12</f>
        <v>0</v>
      </c>
      <c r="H268" s="72">
        <f t="shared" si="44"/>
        <v>0</v>
      </c>
      <c r="I268" s="72">
        <f>D268-H268</f>
        <v>0</v>
      </c>
      <c r="K268" s="72">
        <f t="shared" si="54"/>
        <v>444172.98282248783</v>
      </c>
      <c r="L268" s="83">
        <f t="shared" si="56"/>
        <v>0.52785646593529179</v>
      </c>
      <c r="M268" s="72">
        <f t="shared" si="47"/>
        <v>444172.98282248783</v>
      </c>
      <c r="O268" s="98">
        <f t="shared" si="55"/>
        <v>226</v>
      </c>
      <c r="P268" s="100">
        <f t="shared" si="57"/>
        <v>235196.1524472376</v>
      </c>
      <c r="Q268" s="102">
        <f t="shared" si="48"/>
        <v>3.5000000000000003E-2</v>
      </c>
      <c r="R268" s="100">
        <f t="shared" si="49"/>
        <v>1422.5602485932191</v>
      </c>
      <c r="S268" s="100">
        <f t="shared" si="50"/>
        <v>685.98877797110981</v>
      </c>
      <c r="T268" s="100">
        <f t="shared" si="45"/>
        <v>736.57147062210925</v>
      </c>
      <c r="U268" s="100">
        <f t="shared" si="51"/>
        <v>234459.58097661549</v>
      </c>
    </row>
    <row r="269" spans="2:21" s="1" customFormat="1" ht="16.5">
      <c r="B269" s="67">
        <v>104</v>
      </c>
      <c r="C269" s="70">
        <f t="shared" si="52"/>
        <v>53662</v>
      </c>
      <c r="D269" s="72">
        <f t="shared" si="53"/>
        <v>0</v>
      </c>
      <c r="E269" s="75">
        <f t="shared" si="46"/>
        <v>4.4999999999999998E-2</v>
      </c>
      <c r="F269" s="72">
        <f xml:space="preserve"> -PMT(E269/12,B269,D269)</f>
        <v>0</v>
      </c>
      <c r="G269" s="72">
        <f>D269*E269/12</f>
        <v>0</v>
      </c>
      <c r="H269" s="72">
        <f t="shared" ref="H269:H332" si="58">F269-G269</f>
        <v>0</v>
      </c>
      <c r="I269" s="72">
        <f>D269-H269</f>
        <v>0</v>
      </c>
      <c r="K269" s="72">
        <f t="shared" si="54"/>
        <v>444172.98282248783</v>
      </c>
      <c r="L269" s="83">
        <f t="shared" si="56"/>
        <v>0.52619333055190154</v>
      </c>
      <c r="M269" s="72">
        <f t="shared" si="47"/>
        <v>444172.98282248783</v>
      </c>
      <c r="O269" s="98">
        <f t="shared" si="55"/>
        <v>225</v>
      </c>
      <c r="P269" s="100">
        <f t="shared" si="57"/>
        <v>234459.58097661549</v>
      </c>
      <c r="Q269" s="102">
        <f t="shared" si="48"/>
        <v>3.5000000000000003E-2</v>
      </c>
      <c r="R269" s="100">
        <f t="shared" si="49"/>
        <v>1422.5602485932188</v>
      </c>
      <c r="S269" s="100">
        <f t="shared" si="50"/>
        <v>683.84044451512864</v>
      </c>
      <c r="T269" s="100">
        <f t="shared" ref="T269:T332" si="59">R269-S269</f>
        <v>738.71980407809019</v>
      </c>
      <c r="U269" s="100">
        <f t="shared" si="51"/>
        <v>233720.86117253741</v>
      </c>
    </row>
    <row r="270" spans="2:21" s="1" customFormat="1" ht="16.5">
      <c r="B270" s="67">
        <v>103</v>
      </c>
      <c r="C270" s="70">
        <f t="shared" si="52"/>
        <v>53693</v>
      </c>
      <c r="D270" s="72">
        <f t="shared" si="53"/>
        <v>0</v>
      </c>
      <c r="E270" s="75">
        <f t="shared" ref="E270:E333" si="60">E269</f>
        <v>4.4999999999999998E-2</v>
      </c>
      <c r="F270" s="72">
        <f xml:space="preserve"> -PMT(E270/12,B270,D270)</f>
        <v>0</v>
      </c>
      <c r="G270" s="72">
        <f>D270*E270/12</f>
        <v>0</v>
      </c>
      <c r="H270" s="72">
        <f t="shared" si="58"/>
        <v>0</v>
      </c>
      <c r="I270" s="72">
        <f>D270-H270</f>
        <v>0</v>
      </c>
      <c r="K270" s="72">
        <f t="shared" si="54"/>
        <v>444172.98282248783</v>
      </c>
      <c r="L270" s="83">
        <f t="shared" si="56"/>
        <v>0.52452534435697629</v>
      </c>
      <c r="M270" s="72">
        <f t="shared" ref="M270:M333" si="61">K270-I270</f>
        <v>444172.98282248783</v>
      </c>
      <c r="O270" s="98">
        <f t="shared" si="55"/>
        <v>224</v>
      </c>
      <c r="P270" s="100">
        <f t="shared" si="57"/>
        <v>233720.86117253741</v>
      </c>
      <c r="Q270" s="102">
        <f t="shared" ref="Q270:Q333" si="62">IF(AND(O270&lt;=360,O270&gt;0),$Q$8,0)</f>
        <v>3.5000000000000003E-2</v>
      </c>
      <c r="R270" s="100">
        <f t="shared" ref="R270:R333" si="63" xml:space="preserve"> IFERROR(-PMT(Q270/12,O270,P270),0)</f>
        <v>1422.5602485932188</v>
      </c>
      <c r="S270" s="100">
        <f t="shared" ref="S270:S333" si="64">P270*Q270/12</f>
        <v>681.6858450865675</v>
      </c>
      <c r="T270" s="100">
        <f t="shared" si="59"/>
        <v>740.87440350665133</v>
      </c>
      <c r="U270" s="100">
        <f t="shared" ref="U270:U333" si="65">P270-T270</f>
        <v>232979.98676903074</v>
      </c>
    </row>
    <row r="271" spans="2:21" s="1" customFormat="1" ht="16.5">
      <c r="B271" s="67">
        <v>102</v>
      </c>
      <c r="C271" s="70">
        <f t="shared" ref="C271:C334" si="66">EDATE(C270,1)</f>
        <v>53724</v>
      </c>
      <c r="D271" s="72">
        <f t="shared" ref="D271:D334" si="67">IF(B271&lt;$M$7,0,I270)</f>
        <v>0</v>
      </c>
      <c r="E271" s="75">
        <f t="shared" si="60"/>
        <v>4.4999999999999998E-2</v>
      </c>
      <c r="F271" s="72">
        <f xml:space="preserve"> -PMT(E271/12,B271,D271)</f>
        <v>0</v>
      </c>
      <c r="G271" s="72">
        <f>D271*E271/12</f>
        <v>0</v>
      </c>
      <c r="H271" s="72">
        <f t="shared" si="58"/>
        <v>0</v>
      </c>
      <c r="I271" s="72">
        <f>D271-H271</f>
        <v>0</v>
      </c>
      <c r="K271" s="72">
        <f t="shared" ref="K271:K334" si="68">IF(MOD(B271,12)=0,K270*(1+$H$7),K270)</f>
        <v>444172.98282248783</v>
      </c>
      <c r="L271" s="83">
        <f t="shared" si="56"/>
        <v>0.52285249320231597</v>
      </c>
      <c r="M271" s="72">
        <f t="shared" si="61"/>
        <v>444172.98282248783</v>
      </c>
      <c r="O271" s="98">
        <f t="shared" ref="O271:O334" si="69">IF(B271=$M$7-1,360,0)+IF(O270&gt;0,O270-1,0)</f>
        <v>223</v>
      </c>
      <c r="P271" s="100">
        <f t="shared" si="57"/>
        <v>232979.98676903074</v>
      </c>
      <c r="Q271" s="102">
        <f t="shared" si="62"/>
        <v>3.5000000000000003E-2</v>
      </c>
      <c r="R271" s="100">
        <f t="shared" si="63"/>
        <v>1422.5602485932188</v>
      </c>
      <c r="S271" s="100">
        <f t="shared" si="64"/>
        <v>679.5249614096731</v>
      </c>
      <c r="T271" s="100">
        <f t="shared" si="59"/>
        <v>743.03528718354573</v>
      </c>
      <c r="U271" s="100">
        <f t="shared" si="65"/>
        <v>232236.95148184721</v>
      </c>
    </row>
    <row r="272" spans="2:21" s="1" customFormat="1" ht="16.5">
      <c r="B272" s="67">
        <v>101</v>
      </c>
      <c r="C272" s="70">
        <f t="shared" si="66"/>
        <v>53752</v>
      </c>
      <c r="D272" s="72">
        <f t="shared" si="67"/>
        <v>0</v>
      </c>
      <c r="E272" s="75">
        <f t="shared" si="60"/>
        <v>4.4999999999999998E-2</v>
      </c>
      <c r="F272" s="72">
        <f xml:space="preserve"> -PMT(E272/12,B272,D272)</f>
        <v>0</v>
      </c>
      <c r="G272" s="72">
        <f>D272*E272/12</f>
        <v>0</v>
      </c>
      <c r="H272" s="72">
        <f t="shared" si="58"/>
        <v>0</v>
      </c>
      <c r="I272" s="72">
        <f>D272-H272</f>
        <v>0</v>
      </c>
      <c r="K272" s="72">
        <f t="shared" si="68"/>
        <v>444172.98282248783</v>
      </c>
      <c r="L272" s="83">
        <f t="shared" si="56"/>
        <v>0.52117476289845444</v>
      </c>
      <c r="M272" s="72">
        <f t="shared" si="61"/>
        <v>444172.98282248783</v>
      </c>
      <c r="O272" s="98">
        <f t="shared" si="69"/>
        <v>222</v>
      </c>
      <c r="P272" s="100">
        <f t="shared" si="57"/>
        <v>232236.95148184721</v>
      </c>
      <c r="Q272" s="102">
        <f t="shared" si="62"/>
        <v>3.5000000000000003E-2</v>
      </c>
      <c r="R272" s="100">
        <f t="shared" si="63"/>
        <v>1422.5602485932188</v>
      </c>
      <c r="S272" s="100">
        <f t="shared" si="64"/>
        <v>677.35777515538769</v>
      </c>
      <c r="T272" s="100">
        <f t="shared" si="59"/>
        <v>745.20247343783115</v>
      </c>
      <c r="U272" s="100">
        <f t="shared" si="65"/>
        <v>231491.74900840939</v>
      </c>
    </row>
    <row r="273" spans="2:21" s="1" customFormat="1" ht="16.5">
      <c r="B273" s="67">
        <v>100</v>
      </c>
      <c r="C273" s="70">
        <f t="shared" si="66"/>
        <v>53783</v>
      </c>
      <c r="D273" s="72">
        <f t="shared" si="67"/>
        <v>0</v>
      </c>
      <c r="E273" s="75">
        <f t="shared" si="60"/>
        <v>4.4999999999999998E-2</v>
      </c>
      <c r="F273" s="72">
        <f xml:space="preserve"> -PMT(E273/12,B273,D273)</f>
        <v>0</v>
      </c>
      <c r="G273" s="72">
        <f>D273*E273/12</f>
        <v>0</v>
      </c>
      <c r="H273" s="72">
        <f t="shared" si="58"/>
        <v>0</v>
      </c>
      <c r="I273" s="72">
        <f>D273-H273</f>
        <v>0</v>
      </c>
      <c r="K273" s="72">
        <f t="shared" si="68"/>
        <v>444172.98282248783</v>
      </c>
      <c r="L273" s="83">
        <f t="shared" si="56"/>
        <v>0.51949213921454007</v>
      </c>
      <c r="M273" s="72">
        <f t="shared" si="61"/>
        <v>444172.98282248783</v>
      </c>
      <c r="O273" s="98">
        <f t="shared" si="69"/>
        <v>221</v>
      </c>
      <c r="P273" s="100">
        <f t="shared" si="57"/>
        <v>231491.74900840939</v>
      </c>
      <c r="Q273" s="102">
        <f t="shared" si="62"/>
        <v>3.5000000000000003E-2</v>
      </c>
      <c r="R273" s="100">
        <f t="shared" si="63"/>
        <v>1422.5602485932191</v>
      </c>
      <c r="S273" s="100">
        <f t="shared" si="64"/>
        <v>675.18426794119409</v>
      </c>
      <c r="T273" s="100">
        <f t="shared" si="59"/>
        <v>747.37598065202496</v>
      </c>
      <c r="U273" s="100">
        <f t="shared" si="65"/>
        <v>230744.37302775736</v>
      </c>
    </row>
    <row r="274" spans="2:21" s="1" customFormat="1" ht="16.5">
      <c r="B274" s="67">
        <v>99</v>
      </c>
      <c r="C274" s="70">
        <f t="shared" si="66"/>
        <v>53813</v>
      </c>
      <c r="D274" s="72">
        <f t="shared" si="67"/>
        <v>0</v>
      </c>
      <c r="E274" s="75">
        <f t="shared" si="60"/>
        <v>4.4999999999999998E-2</v>
      </c>
      <c r="F274" s="72">
        <f xml:space="preserve"> -PMT(E274/12,B274,D274)</f>
        <v>0</v>
      </c>
      <c r="G274" s="72">
        <f>D274*E274/12</f>
        <v>0</v>
      </c>
      <c r="H274" s="72">
        <f t="shared" si="58"/>
        <v>0</v>
      </c>
      <c r="I274" s="72">
        <f>D274-H274</f>
        <v>0</v>
      </c>
      <c r="K274" s="72">
        <f t="shared" si="68"/>
        <v>444172.98282248783</v>
      </c>
      <c r="L274" s="83">
        <f t="shared" si="56"/>
        <v>0.51780460787821425</v>
      </c>
      <c r="M274" s="72">
        <f t="shared" si="61"/>
        <v>444172.98282248783</v>
      </c>
      <c r="O274" s="98">
        <f t="shared" si="69"/>
        <v>220</v>
      </c>
      <c r="P274" s="100">
        <f t="shared" si="57"/>
        <v>230744.37302775736</v>
      </c>
      <c r="Q274" s="102">
        <f t="shared" si="62"/>
        <v>3.5000000000000003E-2</v>
      </c>
      <c r="R274" s="100">
        <f t="shared" si="63"/>
        <v>1422.5602485932191</v>
      </c>
      <c r="S274" s="100">
        <f t="shared" si="64"/>
        <v>673.00442133095908</v>
      </c>
      <c r="T274" s="100">
        <f t="shared" si="59"/>
        <v>749.55582726225998</v>
      </c>
      <c r="U274" s="100">
        <f t="shared" si="65"/>
        <v>229994.8172004951</v>
      </c>
    </row>
    <row r="275" spans="2:21" s="1" customFormat="1" ht="16.5">
      <c r="B275" s="67">
        <v>98</v>
      </c>
      <c r="C275" s="70">
        <f t="shared" si="66"/>
        <v>53844</v>
      </c>
      <c r="D275" s="72">
        <f t="shared" si="67"/>
        <v>0</v>
      </c>
      <c r="E275" s="75">
        <f t="shared" si="60"/>
        <v>4.4999999999999998E-2</v>
      </c>
      <c r="F275" s="72">
        <f xml:space="preserve"> -PMT(E275/12,B275,D275)</f>
        <v>0</v>
      </c>
      <c r="G275" s="72">
        <f>D275*E275/12</f>
        <v>0</v>
      </c>
      <c r="H275" s="72">
        <f t="shared" si="58"/>
        <v>0</v>
      </c>
      <c r="I275" s="72">
        <f>D275-H275</f>
        <v>0</v>
      </c>
      <c r="K275" s="72">
        <f t="shared" si="68"/>
        <v>444172.98282248783</v>
      </c>
      <c r="L275" s="83">
        <f t="shared" si="56"/>
        <v>0.51611215457549076</v>
      </c>
      <c r="M275" s="72">
        <f t="shared" si="61"/>
        <v>444172.98282248783</v>
      </c>
      <c r="O275" s="98">
        <f t="shared" si="69"/>
        <v>219</v>
      </c>
      <c r="P275" s="100">
        <f t="shared" si="57"/>
        <v>229994.8172004951</v>
      </c>
      <c r="Q275" s="102">
        <f t="shared" si="62"/>
        <v>3.5000000000000003E-2</v>
      </c>
      <c r="R275" s="100">
        <f t="shared" si="63"/>
        <v>1422.5602485932188</v>
      </c>
      <c r="S275" s="100">
        <f t="shared" si="64"/>
        <v>670.81821683477745</v>
      </c>
      <c r="T275" s="100">
        <f t="shared" si="59"/>
        <v>751.74203175844139</v>
      </c>
      <c r="U275" s="100">
        <f t="shared" si="65"/>
        <v>229243.07516873666</v>
      </c>
    </row>
    <row r="276" spans="2:21" s="1" customFormat="1" ht="16.5">
      <c r="B276" s="67">
        <v>97</v>
      </c>
      <c r="C276" s="70">
        <f t="shared" si="66"/>
        <v>53874</v>
      </c>
      <c r="D276" s="72">
        <f t="shared" si="67"/>
        <v>0</v>
      </c>
      <c r="E276" s="75">
        <f t="shared" si="60"/>
        <v>4.4999999999999998E-2</v>
      </c>
      <c r="F276" s="72">
        <f xml:space="preserve"> -PMT(E276/12,B276,D276)</f>
        <v>0</v>
      </c>
      <c r="G276" s="72">
        <f>D276*E276/12</f>
        <v>0</v>
      </c>
      <c r="H276" s="72">
        <f t="shared" si="58"/>
        <v>0</v>
      </c>
      <c r="I276" s="72">
        <f>D276-H276</f>
        <v>0</v>
      </c>
      <c r="K276" s="72">
        <f t="shared" si="68"/>
        <v>444172.98282248783</v>
      </c>
      <c r="L276" s="83">
        <f t="shared" si="56"/>
        <v>0.51441476495063443</v>
      </c>
      <c r="M276" s="72">
        <f t="shared" si="61"/>
        <v>444172.98282248783</v>
      </c>
      <c r="O276" s="98">
        <f t="shared" si="69"/>
        <v>218</v>
      </c>
      <c r="P276" s="100">
        <f t="shared" si="57"/>
        <v>229243.07516873666</v>
      </c>
      <c r="Q276" s="102">
        <f t="shared" si="62"/>
        <v>3.5000000000000003E-2</v>
      </c>
      <c r="R276" s="100">
        <f t="shared" si="63"/>
        <v>1422.5602485932188</v>
      </c>
      <c r="S276" s="100">
        <f t="shared" si="64"/>
        <v>668.6256359088153</v>
      </c>
      <c r="T276" s="100">
        <f t="shared" si="59"/>
        <v>753.93461268440353</v>
      </c>
      <c r="U276" s="100">
        <f t="shared" si="65"/>
        <v>228489.14055605224</v>
      </c>
    </row>
    <row r="277" spans="2:21" s="1" customFormat="1" ht="16.5">
      <c r="B277" s="67">
        <v>96</v>
      </c>
      <c r="C277" s="70">
        <f t="shared" si="66"/>
        <v>53905</v>
      </c>
      <c r="D277" s="72">
        <f t="shared" si="67"/>
        <v>0</v>
      </c>
      <c r="E277" s="75">
        <f t="shared" si="60"/>
        <v>4.4999999999999998E-2</v>
      </c>
      <c r="F277" s="72">
        <f xml:space="preserve"> -PMT(E277/12,B277,D277)</f>
        <v>0</v>
      </c>
      <c r="G277" s="72">
        <f>D277*E277/12</f>
        <v>0</v>
      </c>
      <c r="H277" s="72">
        <f t="shared" si="58"/>
        <v>0</v>
      </c>
      <c r="I277" s="72">
        <f>D277-H277</f>
        <v>0</v>
      </c>
      <c r="K277" s="72">
        <f t="shared" si="68"/>
        <v>448614.7126507127</v>
      </c>
      <c r="L277" s="83">
        <f t="shared" si="56"/>
        <v>0.50763606396637506</v>
      </c>
      <c r="M277" s="72">
        <f t="shared" si="61"/>
        <v>448614.7126507127</v>
      </c>
      <c r="O277" s="98">
        <f t="shared" si="69"/>
        <v>217</v>
      </c>
      <c r="P277" s="100">
        <f t="shared" si="57"/>
        <v>228489.14055605224</v>
      </c>
      <c r="Q277" s="102">
        <f t="shared" si="62"/>
        <v>3.5000000000000003E-2</v>
      </c>
      <c r="R277" s="100">
        <f t="shared" si="63"/>
        <v>1422.5602485932186</v>
      </c>
      <c r="S277" s="100">
        <f t="shared" si="64"/>
        <v>666.42665995515245</v>
      </c>
      <c r="T277" s="100">
        <f t="shared" si="59"/>
        <v>756.13358863806616</v>
      </c>
      <c r="U277" s="100">
        <f t="shared" si="65"/>
        <v>227733.00696741417</v>
      </c>
    </row>
    <row r="278" spans="2:21" s="1" customFormat="1" ht="16.5">
      <c r="B278" s="67">
        <v>95</v>
      </c>
      <c r="C278" s="70">
        <f t="shared" si="66"/>
        <v>53936</v>
      </c>
      <c r="D278" s="72">
        <f t="shared" si="67"/>
        <v>0</v>
      </c>
      <c r="E278" s="75">
        <f t="shared" si="60"/>
        <v>4.4999999999999998E-2</v>
      </c>
      <c r="F278" s="72">
        <f xml:space="preserve"> -PMT(E278/12,B278,D278)</f>
        <v>0</v>
      </c>
      <c r="G278" s="72">
        <f>D278*E278/12</f>
        <v>0</v>
      </c>
      <c r="H278" s="72">
        <f t="shared" si="58"/>
        <v>0</v>
      </c>
      <c r="I278" s="72">
        <f>D278-H278</f>
        <v>0</v>
      </c>
      <c r="K278" s="72">
        <f t="shared" si="68"/>
        <v>448614.7126507127</v>
      </c>
      <c r="L278" s="83">
        <f t="shared" si="56"/>
        <v>0.50594566247733164</v>
      </c>
      <c r="M278" s="72">
        <f t="shared" si="61"/>
        <v>448614.7126507127</v>
      </c>
      <c r="O278" s="98">
        <f t="shared" si="69"/>
        <v>216</v>
      </c>
      <c r="P278" s="100">
        <f t="shared" si="57"/>
        <v>227733.00696741417</v>
      </c>
      <c r="Q278" s="102">
        <f t="shared" si="62"/>
        <v>3.5000000000000003E-2</v>
      </c>
      <c r="R278" s="100">
        <f t="shared" si="63"/>
        <v>1422.5602485932188</v>
      </c>
      <c r="S278" s="100">
        <f t="shared" si="64"/>
        <v>664.22127032162473</v>
      </c>
      <c r="T278" s="100">
        <f t="shared" si="59"/>
        <v>758.3389782715941</v>
      </c>
      <c r="U278" s="100">
        <f t="shared" si="65"/>
        <v>226974.66798914259</v>
      </c>
    </row>
    <row r="279" spans="2:21" s="1" customFormat="1" ht="16.5">
      <c r="B279" s="67">
        <v>94</v>
      </c>
      <c r="C279" s="70">
        <f t="shared" si="66"/>
        <v>53966</v>
      </c>
      <c r="D279" s="72">
        <f t="shared" si="67"/>
        <v>0</v>
      </c>
      <c r="E279" s="75">
        <f t="shared" si="60"/>
        <v>4.4999999999999998E-2</v>
      </c>
      <c r="F279" s="72">
        <f xml:space="preserve"> -PMT(E279/12,B279,D279)</f>
        <v>0</v>
      </c>
      <c r="G279" s="72">
        <f>D279*E279/12</f>
        <v>0</v>
      </c>
      <c r="H279" s="72">
        <f t="shared" si="58"/>
        <v>0</v>
      </c>
      <c r="I279" s="72">
        <f>D279-H279</f>
        <v>0</v>
      </c>
      <c r="K279" s="72">
        <f t="shared" si="68"/>
        <v>448614.7126507127</v>
      </c>
      <c r="L279" s="83">
        <f t="shared" si="56"/>
        <v>0.50425033065061164</v>
      </c>
      <c r="M279" s="72">
        <f t="shared" si="61"/>
        <v>448614.7126507127</v>
      </c>
      <c r="O279" s="98">
        <f t="shared" si="69"/>
        <v>215</v>
      </c>
      <c r="P279" s="100">
        <f t="shared" si="57"/>
        <v>226974.66798914259</v>
      </c>
      <c r="Q279" s="102">
        <f t="shared" si="62"/>
        <v>3.5000000000000003E-2</v>
      </c>
      <c r="R279" s="100">
        <f t="shared" si="63"/>
        <v>1422.5602485932186</v>
      </c>
      <c r="S279" s="100">
        <f t="shared" si="64"/>
        <v>662.00944830166588</v>
      </c>
      <c r="T279" s="100">
        <f t="shared" si="59"/>
        <v>760.55080029155272</v>
      </c>
      <c r="U279" s="100">
        <f t="shared" si="65"/>
        <v>226214.11718885103</v>
      </c>
    </row>
    <row r="280" spans="2:21" s="1" customFormat="1" ht="16.5">
      <c r="B280" s="67">
        <v>93</v>
      </c>
      <c r="C280" s="70">
        <f t="shared" si="66"/>
        <v>53997</v>
      </c>
      <c r="D280" s="72">
        <f t="shared" si="67"/>
        <v>0</v>
      </c>
      <c r="E280" s="75">
        <f t="shared" si="60"/>
        <v>4.4999999999999998E-2</v>
      </c>
      <c r="F280" s="72">
        <f xml:space="preserve"> -PMT(E280/12,B280,D280)</f>
        <v>0</v>
      </c>
      <c r="G280" s="72">
        <f>D280*E280/12</f>
        <v>0</v>
      </c>
      <c r="H280" s="72">
        <f t="shared" si="58"/>
        <v>0</v>
      </c>
      <c r="I280" s="72">
        <f>D280-H280</f>
        <v>0</v>
      </c>
      <c r="K280" s="72">
        <f t="shared" si="68"/>
        <v>448614.7126507127</v>
      </c>
      <c r="L280" s="83">
        <f t="shared" si="56"/>
        <v>0.5025500541060639</v>
      </c>
      <c r="M280" s="72">
        <f t="shared" si="61"/>
        <v>448614.7126507127</v>
      </c>
      <c r="O280" s="98">
        <f t="shared" si="69"/>
        <v>214</v>
      </c>
      <c r="P280" s="100">
        <f t="shared" si="57"/>
        <v>226214.11718885103</v>
      </c>
      <c r="Q280" s="102">
        <f t="shared" si="62"/>
        <v>3.5000000000000003E-2</v>
      </c>
      <c r="R280" s="100">
        <f t="shared" si="63"/>
        <v>1422.5602485932188</v>
      </c>
      <c r="S280" s="100">
        <f t="shared" si="64"/>
        <v>659.79117513414883</v>
      </c>
      <c r="T280" s="100">
        <f t="shared" si="59"/>
        <v>762.76907345907</v>
      </c>
      <c r="U280" s="100">
        <f t="shared" si="65"/>
        <v>225451.34811539197</v>
      </c>
    </row>
    <row r="281" spans="2:21" s="1" customFormat="1" ht="16.5">
      <c r="B281" s="67">
        <v>92</v>
      </c>
      <c r="C281" s="70">
        <f t="shared" si="66"/>
        <v>54027</v>
      </c>
      <c r="D281" s="72">
        <f t="shared" si="67"/>
        <v>0</v>
      </c>
      <c r="E281" s="75">
        <f t="shared" si="60"/>
        <v>4.4999999999999998E-2</v>
      </c>
      <c r="F281" s="72">
        <f xml:space="preserve"> -PMT(E281/12,B281,D281)</f>
        <v>0</v>
      </c>
      <c r="G281" s="72">
        <f>D281*E281/12</f>
        <v>0</v>
      </c>
      <c r="H281" s="72">
        <f t="shared" si="58"/>
        <v>0</v>
      </c>
      <c r="I281" s="72">
        <f>D281-H281</f>
        <v>0</v>
      </c>
      <c r="K281" s="72">
        <f t="shared" si="68"/>
        <v>448614.7126507127</v>
      </c>
      <c r="L281" s="83">
        <f t="shared" si="56"/>
        <v>0.50084481842159445</v>
      </c>
      <c r="M281" s="72">
        <f t="shared" si="61"/>
        <v>448614.7126507127</v>
      </c>
      <c r="O281" s="98">
        <f t="shared" si="69"/>
        <v>213</v>
      </c>
      <c r="P281" s="100">
        <f t="shared" si="57"/>
        <v>225451.34811539197</v>
      </c>
      <c r="Q281" s="102">
        <f t="shared" si="62"/>
        <v>3.5000000000000003E-2</v>
      </c>
      <c r="R281" s="100">
        <f t="shared" si="63"/>
        <v>1422.5602485932191</v>
      </c>
      <c r="S281" s="100">
        <f t="shared" si="64"/>
        <v>657.56643200322662</v>
      </c>
      <c r="T281" s="100">
        <f t="shared" si="59"/>
        <v>764.99381658999243</v>
      </c>
      <c r="U281" s="100">
        <f t="shared" si="65"/>
        <v>224686.35429880198</v>
      </c>
    </row>
    <row r="282" spans="2:21" s="1" customFormat="1" ht="16.5">
      <c r="B282" s="67">
        <v>91</v>
      </c>
      <c r="C282" s="70">
        <f t="shared" si="66"/>
        <v>54058</v>
      </c>
      <c r="D282" s="72">
        <f t="shared" si="67"/>
        <v>0</v>
      </c>
      <c r="E282" s="75">
        <f t="shared" si="60"/>
        <v>4.4999999999999998E-2</v>
      </c>
      <c r="F282" s="72">
        <f xml:space="preserve"> -PMT(E282/12,B282,D282)</f>
        <v>0</v>
      </c>
      <c r="G282" s="72">
        <f>D282*E282/12</f>
        <v>0</v>
      </c>
      <c r="H282" s="72">
        <f t="shared" si="58"/>
        <v>0</v>
      </c>
      <c r="I282" s="72">
        <f>D282-H282</f>
        <v>0</v>
      </c>
      <c r="K282" s="72">
        <f t="shared" si="68"/>
        <v>448614.7126507127</v>
      </c>
      <c r="L282" s="83">
        <f t="shared" si="56"/>
        <v>0.49913460913304536</v>
      </c>
      <c r="M282" s="72">
        <f t="shared" si="61"/>
        <v>448614.7126507127</v>
      </c>
      <c r="O282" s="98">
        <f t="shared" si="69"/>
        <v>212</v>
      </c>
      <c r="P282" s="100">
        <f t="shared" si="57"/>
        <v>224686.35429880198</v>
      </c>
      <c r="Q282" s="102">
        <f t="shared" si="62"/>
        <v>3.5000000000000003E-2</v>
      </c>
      <c r="R282" s="100">
        <f t="shared" si="63"/>
        <v>1422.5602485932186</v>
      </c>
      <c r="S282" s="100">
        <f t="shared" si="64"/>
        <v>655.3352000381725</v>
      </c>
      <c r="T282" s="100">
        <f t="shared" si="59"/>
        <v>767.2250485550461</v>
      </c>
      <c r="U282" s="100">
        <f t="shared" si="65"/>
        <v>223919.12925024694</v>
      </c>
    </row>
    <row r="283" spans="2:21" s="1" customFormat="1" ht="16.5">
      <c r="B283" s="67">
        <v>90</v>
      </c>
      <c r="C283" s="70">
        <f t="shared" si="66"/>
        <v>54089</v>
      </c>
      <c r="D283" s="72">
        <f t="shared" si="67"/>
        <v>0</v>
      </c>
      <c r="E283" s="75">
        <f t="shared" si="60"/>
        <v>4.4999999999999998E-2</v>
      </c>
      <c r="F283" s="72">
        <f xml:space="preserve"> -PMT(E283/12,B283,D283)</f>
        <v>0</v>
      </c>
      <c r="G283" s="72">
        <f>D283*E283/12</f>
        <v>0</v>
      </c>
      <c r="H283" s="72">
        <f t="shared" si="58"/>
        <v>0</v>
      </c>
      <c r="I283" s="72">
        <f>D283-H283</f>
        <v>0</v>
      </c>
      <c r="K283" s="72">
        <f t="shared" si="68"/>
        <v>448614.7126507127</v>
      </c>
      <c r="L283" s="83">
        <f t="shared" si="56"/>
        <v>0.49741941173407128</v>
      </c>
      <c r="M283" s="72">
        <f t="shared" si="61"/>
        <v>448614.7126507127</v>
      </c>
      <c r="O283" s="98">
        <f t="shared" si="69"/>
        <v>211</v>
      </c>
      <c r="P283" s="100">
        <f t="shared" si="57"/>
        <v>223919.12925024694</v>
      </c>
      <c r="Q283" s="102">
        <f t="shared" si="62"/>
        <v>3.5000000000000003E-2</v>
      </c>
      <c r="R283" s="100">
        <f t="shared" si="63"/>
        <v>1422.5602485932191</v>
      </c>
      <c r="S283" s="100">
        <f t="shared" si="64"/>
        <v>653.09746031322027</v>
      </c>
      <c r="T283" s="100">
        <f t="shared" si="59"/>
        <v>769.46278827999879</v>
      </c>
      <c r="U283" s="100">
        <f t="shared" si="65"/>
        <v>223149.66646196693</v>
      </c>
    </row>
    <row r="284" spans="2:21" s="1" customFormat="1" ht="16.5">
      <c r="B284" s="67">
        <v>89</v>
      </c>
      <c r="C284" s="70">
        <f t="shared" si="66"/>
        <v>54118</v>
      </c>
      <c r="D284" s="72">
        <f t="shared" si="67"/>
        <v>0</v>
      </c>
      <c r="E284" s="75">
        <f t="shared" si="60"/>
        <v>4.4999999999999998E-2</v>
      </c>
      <c r="F284" s="72">
        <f xml:space="preserve"> -PMT(E284/12,B284,D284)</f>
        <v>0</v>
      </c>
      <c r="G284" s="72">
        <f>D284*E284/12</f>
        <v>0</v>
      </c>
      <c r="H284" s="72">
        <f t="shared" si="58"/>
        <v>0</v>
      </c>
      <c r="I284" s="72">
        <f>D284-H284</f>
        <v>0</v>
      </c>
      <c r="K284" s="72">
        <f t="shared" si="68"/>
        <v>448614.7126507127</v>
      </c>
      <c r="L284" s="83">
        <f t="shared" si="56"/>
        <v>0.49569921167601688</v>
      </c>
      <c r="M284" s="72">
        <f t="shared" si="61"/>
        <v>448614.7126507127</v>
      </c>
      <c r="O284" s="98">
        <f t="shared" si="69"/>
        <v>210</v>
      </c>
      <c r="P284" s="100">
        <f t="shared" si="57"/>
        <v>223149.66646196693</v>
      </c>
      <c r="Q284" s="102">
        <f t="shared" si="62"/>
        <v>3.5000000000000003E-2</v>
      </c>
      <c r="R284" s="100">
        <f t="shared" si="63"/>
        <v>1422.5602485932188</v>
      </c>
      <c r="S284" s="100">
        <f t="shared" si="64"/>
        <v>650.85319384740365</v>
      </c>
      <c r="T284" s="100">
        <f t="shared" si="59"/>
        <v>771.70705474581519</v>
      </c>
      <c r="U284" s="100">
        <f t="shared" si="65"/>
        <v>222377.95940722112</v>
      </c>
    </row>
    <row r="285" spans="2:21" s="1" customFormat="1" ht="16.5">
      <c r="B285" s="67">
        <v>88</v>
      </c>
      <c r="C285" s="70">
        <f t="shared" si="66"/>
        <v>54149</v>
      </c>
      <c r="D285" s="72">
        <f t="shared" si="67"/>
        <v>0</v>
      </c>
      <c r="E285" s="75">
        <f t="shared" si="60"/>
        <v>4.4999999999999998E-2</v>
      </c>
      <c r="F285" s="72">
        <f xml:space="preserve"> -PMT(E285/12,B285,D285)</f>
        <v>0</v>
      </c>
      <c r="G285" s="72">
        <f>D285*E285/12</f>
        <v>0</v>
      </c>
      <c r="H285" s="72">
        <f t="shared" si="58"/>
        <v>0</v>
      </c>
      <c r="I285" s="72">
        <f>D285-H285</f>
        <v>0</v>
      </c>
      <c r="K285" s="72">
        <f t="shared" si="68"/>
        <v>448614.7126507127</v>
      </c>
      <c r="L285" s="83">
        <f t="shared" si="56"/>
        <v>0.49397399436779316</v>
      </c>
      <c r="M285" s="72">
        <f t="shared" si="61"/>
        <v>448614.7126507127</v>
      </c>
      <c r="O285" s="98">
        <f t="shared" si="69"/>
        <v>209</v>
      </c>
      <c r="P285" s="100">
        <f t="shared" si="57"/>
        <v>222377.95940722112</v>
      </c>
      <c r="Q285" s="102">
        <f t="shared" si="62"/>
        <v>3.5000000000000003E-2</v>
      </c>
      <c r="R285" s="100">
        <f t="shared" si="63"/>
        <v>1422.5602485932191</v>
      </c>
      <c r="S285" s="100">
        <f t="shared" si="64"/>
        <v>648.60238160439496</v>
      </c>
      <c r="T285" s="100">
        <f t="shared" si="59"/>
        <v>773.95786698882409</v>
      </c>
      <c r="U285" s="100">
        <f t="shared" si="65"/>
        <v>221604.0015402323</v>
      </c>
    </row>
    <row r="286" spans="2:21" s="1" customFormat="1" ht="16.5">
      <c r="B286" s="67">
        <v>87</v>
      </c>
      <c r="C286" s="70">
        <f t="shared" si="66"/>
        <v>54179</v>
      </c>
      <c r="D286" s="72">
        <f t="shared" si="67"/>
        <v>0</v>
      </c>
      <c r="E286" s="75">
        <f t="shared" si="60"/>
        <v>4.4999999999999998E-2</v>
      </c>
      <c r="F286" s="72">
        <f xml:space="preserve"> -PMT(E286/12,B286,D286)</f>
        <v>0</v>
      </c>
      <c r="G286" s="72">
        <f>D286*E286/12</f>
        <v>0</v>
      </c>
      <c r="H286" s="72">
        <f t="shared" si="58"/>
        <v>0</v>
      </c>
      <c r="I286" s="72">
        <f>D286-H286</f>
        <v>0</v>
      </c>
      <c r="K286" s="72">
        <f t="shared" si="68"/>
        <v>448614.7126507127</v>
      </c>
      <c r="L286" s="83">
        <f t="shared" si="56"/>
        <v>0.49224374517575381</v>
      </c>
      <c r="M286" s="72">
        <f t="shared" si="61"/>
        <v>448614.7126507127</v>
      </c>
      <c r="O286" s="98">
        <f t="shared" si="69"/>
        <v>208</v>
      </c>
      <c r="P286" s="100">
        <f t="shared" si="57"/>
        <v>221604.0015402323</v>
      </c>
      <c r="Q286" s="102">
        <f t="shared" si="62"/>
        <v>3.5000000000000003E-2</v>
      </c>
      <c r="R286" s="100">
        <f t="shared" si="63"/>
        <v>1422.5602485932186</v>
      </c>
      <c r="S286" s="100">
        <f t="shared" si="64"/>
        <v>646.34500449234429</v>
      </c>
      <c r="T286" s="100">
        <f t="shared" si="59"/>
        <v>776.21524410087432</v>
      </c>
      <c r="U286" s="100">
        <f t="shared" si="65"/>
        <v>220827.78629613144</v>
      </c>
    </row>
    <row r="287" spans="2:21" s="1" customFormat="1" ht="16.5">
      <c r="B287" s="67">
        <v>86</v>
      </c>
      <c r="C287" s="70">
        <f t="shared" si="66"/>
        <v>54210</v>
      </c>
      <c r="D287" s="72">
        <f t="shared" si="67"/>
        <v>0</v>
      </c>
      <c r="E287" s="75">
        <f t="shared" si="60"/>
        <v>4.4999999999999998E-2</v>
      </c>
      <c r="F287" s="72">
        <f xml:space="preserve"> -PMT(E287/12,B287,D287)</f>
        <v>0</v>
      </c>
      <c r="G287" s="72">
        <f>D287*E287/12</f>
        <v>0</v>
      </c>
      <c r="H287" s="72">
        <f t="shared" si="58"/>
        <v>0</v>
      </c>
      <c r="I287" s="72">
        <f>D287-H287</f>
        <v>0</v>
      </c>
      <c r="K287" s="72">
        <f t="shared" si="68"/>
        <v>448614.7126507127</v>
      </c>
      <c r="L287" s="83">
        <f t="shared" si="56"/>
        <v>0.49050844942357102</v>
      </c>
      <c r="M287" s="72">
        <f t="shared" si="61"/>
        <v>448614.7126507127</v>
      </c>
      <c r="O287" s="98">
        <f t="shared" si="69"/>
        <v>207</v>
      </c>
      <c r="P287" s="100">
        <f t="shared" si="57"/>
        <v>220827.78629613144</v>
      </c>
      <c r="Q287" s="102">
        <f t="shared" si="62"/>
        <v>3.5000000000000003E-2</v>
      </c>
      <c r="R287" s="100">
        <f t="shared" si="63"/>
        <v>1422.5602485932191</v>
      </c>
      <c r="S287" s="100">
        <f t="shared" si="64"/>
        <v>644.08104336371673</v>
      </c>
      <c r="T287" s="100">
        <f t="shared" si="59"/>
        <v>778.47920522950233</v>
      </c>
      <c r="U287" s="100">
        <f t="shared" si="65"/>
        <v>220049.30709090194</v>
      </c>
    </row>
    <row r="288" spans="2:21" s="1" customFormat="1" ht="16.5">
      <c r="B288" s="67">
        <v>85</v>
      </c>
      <c r="C288" s="70">
        <f t="shared" si="66"/>
        <v>54240</v>
      </c>
      <c r="D288" s="72">
        <f t="shared" si="67"/>
        <v>0</v>
      </c>
      <c r="E288" s="75">
        <f t="shared" si="60"/>
        <v>4.4999999999999998E-2</v>
      </c>
      <c r="F288" s="72">
        <f xml:space="preserve"> -PMT(E288/12,B288,D288)</f>
        <v>0</v>
      </c>
      <c r="G288" s="72">
        <f>D288*E288/12</f>
        <v>0</v>
      </c>
      <c r="H288" s="72">
        <f t="shared" si="58"/>
        <v>0</v>
      </c>
      <c r="I288" s="72">
        <f>D288-H288</f>
        <v>0</v>
      </c>
      <c r="K288" s="72">
        <f t="shared" si="68"/>
        <v>448614.7126507127</v>
      </c>
      <c r="L288" s="83">
        <f t="shared" si="56"/>
        <v>0.488768092392111</v>
      </c>
      <c r="M288" s="72">
        <f t="shared" si="61"/>
        <v>448614.7126507127</v>
      </c>
      <c r="O288" s="98">
        <f t="shared" si="69"/>
        <v>206</v>
      </c>
      <c r="P288" s="100">
        <f t="shared" si="57"/>
        <v>220049.30709090194</v>
      </c>
      <c r="Q288" s="102">
        <f t="shared" si="62"/>
        <v>3.5000000000000003E-2</v>
      </c>
      <c r="R288" s="100">
        <f t="shared" si="63"/>
        <v>1422.5602485932188</v>
      </c>
      <c r="S288" s="100">
        <f t="shared" si="64"/>
        <v>641.81047901513068</v>
      </c>
      <c r="T288" s="100">
        <f t="shared" si="59"/>
        <v>780.74976957808815</v>
      </c>
      <c r="U288" s="100">
        <f t="shared" si="65"/>
        <v>219268.55732132387</v>
      </c>
    </row>
    <row r="289" spans="2:21" s="1" customFormat="1" ht="16.5">
      <c r="B289" s="67">
        <v>84</v>
      </c>
      <c r="C289" s="70">
        <f t="shared" si="66"/>
        <v>54271</v>
      </c>
      <c r="D289" s="72">
        <f t="shared" si="67"/>
        <v>0</v>
      </c>
      <c r="E289" s="75">
        <f t="shared" si="60"/>
        <v>4.4999999999999998E-2</v>
      </c>
      <c r="F289" s="72">
        <f xml:space="preserve"> -PMT(E289/12,B289,D289)</f>
        <v>0</v>
      </c>
      <c r="G289" s="72">
        <f>D289*E289/12</f>
        <v>0</v>
      </c>
      <c r="H289" s="72">
        <f t="shared" si="58"/>
        <v>0</v>
      </c>
      <c r="I289" s="72">
        <f>D289-H289</f>
        <v>0</v>
      </c>
      <c r="K289" s="72">
        <f t="shared" si="68"/>
        <v>453100.85977721983</v>
      </c>
      <c r="L289" s="83">
        <f t="shared" si="56"/>
        <v>0.48220065279139529</v>
      </c>
      <c r="M289" s="72">
        <f t="shared" si="61"/>
        <v>453100.85977721983</v>
      </c>
      <c r="O289" s="98">
        <f t="shared" si="69"/>
        <v>205</v>
      </c>
      <c r="P289" s="100">
        <f t="shared" si="57"/>
        <v>219268.55732132387</v>
      </c>
      <c r="Q289" s="102">
        <f t="shared" si="62"/>
        <v>3.5000000000000003E-2</v>
      </c>
      <c r="R289" s="100">
        <f t="shared" si="63"/>
        <v>1422.5602485932191</v>
      </c>
      <c r="S289" s="100">
        <f t="shared" si="64"/>
        <v>639.53329218719466</v>
      </c>
      <c r="T289" s="100">
        <f t="shared" si="59"/>
        <v>783.0269564060244</v>
      </c>
      <c r="U289" s="100">
        <f t="shared" si="65"/>
        <v>218485.53036491785</v>
      </c>
    </row>
    <row r="290" spans="2:21" s="1" customFormat="1" ht="16.5">
      <c r="B290" s="67">
        <v>83</v>
      </c>
      <c r="C290" s="70">
        <f t="shared" si="66"/>
        <v>54302</v>
      </c>
      <c r="D290" s="72">
        <f t="shared" si="67"/>
        <v>0</v>
      </c>
      <c r="E290" s="75">
        <f t="shared" si="60"/>
        <v>4.4999999999999998E-2</v>
      </c>
      <c r="F290" s="72">
        <f xml:space="preserve"> -PMT(E290/12,B290,D290)</f>
        <v>0</v>
      </c>
      <c r="G290" s="72">
        <f>D290*E290/12</f>
        <v>0</v>
      </c>
      <c r="H290" s="72">
        <f t="shared" si="58"/>
        <v>0</v>
      </c>
      <c r="I290" s="72">
        <f>D290-H290</f>
        <v>0</v>
      </c>
      <c r="K290" s="72">
        <f t="shared" si="68"/>
        <v>453100.85977721983</v>
      </c>
      <c r="L290" s="83">
        <f t="shared" si="56"/>
        <v>0.48046746079212382</v>
      </c>
      <c r="M290" s="72">
        <f t="shared" si="61"/>
        <v>453100.85977721983</v>
      </c>
      <c r="O290" s="98">
        <f t="shared" si="69"/>
        <v>204</v>
      </c>
      <c r="P290" s="100">
        <f t="shared" si="57"/>
        <v>218485.53036491785</v>
      </c>
      <c r="Q290" s="102">
        <f t="shared" si="62"/>
        <v>3.5000000000000003E-2</v>
      </c>
      <c r="R290" s="100">
        <f t="shared" si="63"/>
        <v>1422.5602485932191</v>
      </c>
      <c r="S290" s="100">
        <f t="shared" si="64"/>
        <v>637.24946356434373</v>
      </c>
      <c r="T290" s="100">
        <f t="shared" si="59"/>
        <v>785.31078502887533</v>
      </c>
      <c r="U290" s="100">
        <f t="shared" si="65"/>
        <v>217700.21957988897</v>
      </c>
    </row>
    <row r="291" spans="2:21" s="1" customFormat="1" ht="16.5">
      <c r="B291" s="67">
        <v>82</v>
      </c>
      <c r="C291" s="70">
        <f t="shared" si="66"/>
        <v>54332</v>
      </c>
      <c r="D291" s="72">
        <f t="shared" si="67"/>
        <v>0</v>
      </c>
      <c r="E291" s="75">
        <f t="shared" si="60"/>
        <v>4.4999999999999998E-2</v>
      </c>
      <c r="F291" s="72">
        <f xml:space="preserve"> -PMT(E291/12,B291,D291)</f>
        <v>0</v>
      </c>
      <c r="G291" s="72">
        <f>D291*E291/12</f>
        <v>0</v>
      </c>
      <c r="H291" s="72">
        <f t="shared" si="58"/>
        <v>0</v>
      </c>
      <c r="I291" s="72">
        <f>D291-H291</f>
        <v>0</v>
      </c>
      <c r="K291" s="72">
        <f t="shared" si="68"/>
        <v>453100.85977721983</v>
      </c>
      <c r="L291" s="83">
        <f t="shared" si="56"/>
        <v>0.47872921364952126</v>
      </c>
      <c r="M291" s="72">
        <f t="shared" si="61"/>
        <v>453100.85977721983</v>
      </c>
      <c r="O291" s="98">
        <f t="shared" si="69"/>
        <v>203</v>
      </c>
      <c r="P291" s="100">
        <f t="shared" si="57"/>
        <v>217700.21957988897</v>
      </c>
      <c r="Q291" s="102">
        <f t="shared" si="62"/>
        <v>3.5000000000000003E-2</v>
      </c>
      <c r="R291" s="100">
        <f t="shared" si="63"/>
        <v>1422.5602485932193</v>
      </c>
      <c r="S291" s="100">
        <f t="shared" si="64"/>
        <v>634.95897377467622</v>
      </c>
      <c r="T291" s="100">
        <f t="shared" si="59"/>
        <v>787.60127481854306</v>
      </c>
      <c r="U291" s="100">
        <f t="shared" si="65"/>
        <v>216912.61830507044</v>
      </c>
    </row>
    <row r="292" spans="2:21" s="1" customFormat="1" ht="16.5">
      <c r="B292" s="67">
        <v>81</v>
      </c>
      <c r="C292" s="70">
        <f t="shared" si="66"/>
        <v>54363</v>
      </c>
      <c r="D292" s="72">
        <f t="shared" si="67"/>
        <v>0</v>
      </c>
      <c r="E292" s="75">
        <f t="shared" si="60"/>
        <v>4.4999999999999998E-2</v>
      </c>
      <c r="F292" s="72">
        <f xml:space="preserve"> -PMT(E292/12,B292,D292)</f>
        <v>0</v>
      </c>
      <c r="G292" s="72">
        <f>D292*E292/12</f>
        <v>0</v>
      </c>
      <c r="H292" s="72">
        <f t="shared" si="58"/>
        <v>0</v>
      </c>
      <c r="I292" s="72">
        <f>D292-H292</f>
        <v>0</v>
      </c>
      <c r="K292" s="72">
        <f t="shared" si="68"/>
        <v>453100.85977721983</v>
      </c>
      <c r="L292" s="83">
        <f t="shared" si="56"/>
        <v>0.47698589661941937</v>
      </c>
      <c r="M292" s="72">
        <f t="shared" si="61"/>
        <v>453100.85977721983</v>
      </c>
      <c r="O292" s="98">
        <f t="shared" si="69"/>
        <v>202</v>
      </c>
      <c r="P292" s="100">
        <f t="shared" si="57"/>
        <v>216912.61830507044</v>
      </c>
      <c r="Q292" s="102">
        <f t="shared" si="62"/>
        <v>3.5000000000000003E-2</v>
      </c>
      <c r="R292" s="100">
        <f t="shared" si="63"/>
        <v>1422.5602485932193</v>
      </c>
      <c r="S292" s="100">
        <f t="shared" si="64"/>
        <v>632.66180338978882</v>
      </c>
      <c r="T292" s="100">
        <f t="shared" si="59"/>
        <v>789.89844520343047</v>
      </c>
      <c r="U292" s="100">
        <f t="shared" si="65"/>
        <v>216122.71985986701</v>
      </c>
    </row>
    <row r="293" spans="2:21" s="1" customFormat="1" ht="16.5">
      <c r="B293" s="67">
        <v>80</v>
      </c>
      <c r="C293" s="70">
        <f t="shared" si="66"/>
        <v>54393</v>
      </c>
      <c r="D293" s="72">
        <f t="shared" si="67"/>
        <v>0</v>
      </c>
      <c r="E293" s="75">
        <f t="shared" si="60"/>
        <v>4.4999999999999998E-2</v>
      </c>
      <c r="F293" s="72">
        <f xml:space="preserve"> -PMT(E293/12,B293,D293)</f>
        <v>0</v>
      </c>
      <c r="G293" s="72">
        <f>D293*E293/12</f>
        <v>0</v>
      </c>
      <c r="H293" s="72">
        <f t="shared" si="58"/>
        <v>0</v>
      </c>
      <c r="I293" s="72">
        <f>D293-H293</f>
        <v>0</v>
      </c>
      <c r="K293" s="72">
        <f t="shared" si="68"/>
        <v>453100.85977721983</v>
      </c>
      <c r="L293" s="83">
        <f t="shared" si="56"/>
        <v>0.47523749491464634</v>
      </c>
      <c r="M293" s="72">
        <f t="shared" si="61"/>
        <v>453100.85977721983</v>
      </c>
      <c r="O293" s="98">
        <f t="shared" si="69"/>
        <v>201</v>
      </c>
      <c r="P293" s="100">
        <f t="shared" si="57"/>
        <v>216122.71985986701</v>
      </c>
      <c r="Q293" s="102">
        <f t="shared" si="62"/>
        <v>3.5000000000000003E-2</v>
      </c>
      <c r="R293" s="100">
        <f t="shared" si="63"/>
        <v>1422.5602485932191</v>
      </c>
      <c r="S293" s="100">
        <f t="shared" si="64"/>
        <v>630.3579329246121</v>
      </c>
      <c r="T293" s="100">
        <f t="shared" si="59"/>
        <v>792.20231566860696</v>
      </c>
      <c r="U293" s="100">
        <f t="shared" si="65"/>
        <v>215330.5175441984</v>
      </c>
    </row>
    <row r="294" spans="2:21" s="1" customFormat="1" ht="16.5">
      <c r="B294" s="67">
        <v>79</v>
      </c>
      <c r="C294" s="70">
        <f t="shared" si="66"/>
        <v>54424</v>
      </c>
      <c r="D294" s="72">
        <f t="shared" si="67"/>
        <v>0</v>
      </c>
      <c r="E294" s="75">
        <f t="shared" si="60"/>
        <v>4.4999999999999998E-2</v>
      </c>
      <c r="F294" s="72">
        <f xml:space="preserve"> -PMT(E294/12,B294,D294)</f>
        <v>0</v>
      </c>
      <c r="G294" s="72">
        <f>D294*E294/12</f>
        <v>0</v>
      </c>
      <c r="H294" s="72">
        <f t="shared" si="58"/>
        <v>0</v>
      </c>
      <c r="I294" s="72">
        <f>D294-H294</f>
        <v>0</v>
      </c>
      <c r="K294" s="72">
        <f t="shared" si="68"/>
        <v>453100.85977721983</v>
      </c>
      <c r="L294" s="83">
        <f t="shared" si="56"/>
        <v>0.47348399370490107</v>
      </c>
      <c r="M294" s="72">
        <f t="shared" si="61"/>
        <v>453100.85977721983</v>
      </c>
      <c r="O294" s="98">
        <f t="shared" si="69"/>
        <v>200</v>
      </c>
      <c r="P294" s="100">
        <f t="shared" si="57"/>
        <v>215330.5175441984</v>
      </c>
      <c r="Q294" s="102">
        <f t="shared" si="62"/>
        <v>3.5000000000000003E-2</v>
      </c>
      <c r="R294" s="100">
        <f t="shared" si="63"/>
        <v>1422.5602485932191</v>
      </c>
      <c r="S294" s="100">
        <f t="shared" si="64"/>
        <v>628.04734283724542</v>
      </c>
      <c r="T294" s="100">
        <f t="shared" si="59"/>
        <v>794.51290575597363</v>
      </c>
      <c r="U294" s="100">
        <f t="shared" si="65"/>
        <v>214536.00463844242</v>
      </c>
    </row>
    <row r="295" spans="2:21" s="1" customFormat="1" ht="16.5">
      <c r="B295" s="67">
        <v>78</v>
      </c>
      <c r="C295" s="70">
        <f t="shared" si="66"/>
        <v>54455</v>
      </c>
      <c r="D295" s="72">
        <f t="shared" si="67"/>
        <v>0</v>
      </c>
      <c r="E295" s="75">
        <f t="shared" si="60"/>
        <v>4.4999999999999998E-2</v>
      </c>
      <c r="F295" s="72">
        <f xml:space="preserve"> -PMT(E295/12,B295,D295)</f>
        <v>0</v>
      </c>
      <c r="G295" s="72">
        <f>D295*E295/12</f>
        <v>0</v>
      </c>
      <c r="H295" s="72">
        <f t="shared" si="58"/>
        <v>0</v>
      </c>
      <c r="I295" s="72">
        <f>D295-H295</f>
        <v>0</v>
      </c>
      <c r="K295" s="72">
        <f t="shared" si="68"/>
        <v>453100.85977721983</v>
      </c>
      <c r="L295" s="83">
        <f t="shared" si="56"/>
        <v>0.4717253781166274</v>
      </c>
      <c r="M295" s="72">
        <f t="shared" si="61"/>
        <v>453100.85977721983</v>
      </c>
      <c r="O295" s="98">
        <f t="shared" si="69"/>
        <v>199</v>
      </c>
      <c r="P295" s="100">
        <f t="shared" si="57"/>
        <v>214536.00463844242</v>
      </c>
      <c r="Q295" s="102">
        <f t="shared" si="62"/>
        <v>3.5000000000000003E-2</v>
      </c>
      <c r="R295" s="100">
        <f t="shared" si="63"/>
        <v>1422.5602485932193</v>
      </c>
      <c r="S295" s="100">
        <f t="shared" si="64"/>
        <v>625.73001352879044</v>
      </c>
      <c r="T295" s="100">
        <f t="shared" si="59"/>
        <v>796.83023506442885</v>
      </c>
      <c r="U295" s="100">
        <f t="shared" si="65"/>
        <v>213739.17440337798</v>
      </c>
    </row>
    <row r="296" spans="2:21" s="1" customFormat="1" ht="16.5">
      <c r="B296" s="67">
        <v>77</v>
      </c>
      <c r="C296" s="70">
        <f t="shared" si="66"/>
        <v>54483</v>
      </c>
      <c r="D296" s="72">
        <f t="shared" si="67"/>
        <v>0</v>
      </c>
      <c r="E296" s="75">
        <f t="shared" si="60"/>
        <v>4.4999999999999998E-2</v>
      </c>
      <c r="F296" s="72">
        <f xml:space="preserve"> -PMT(E296/12,B296,D296)</f>
        <v>0</v>
      </c>
      <c r="G296" s="72">
        <f>D296*E296/12</f>
        <v>0</v>
      </c>
      <c r="H296" s="72">
        <f t="shared" si="58"/>
        <v>0</v>
      </c>
      <c r="I296" s="72">
        <f>D296-H296</f>
        <v>0</v>
      </c>
      <c r="K296" s="72">
        <f t="shared" si="68"/>
        <v>453100.85977721983</v>
      </c>
      <c r="L296" s="83">
        <f t="shared" si="56"/>
        <v>0.46996163323288792</v>
      </c>
      <c r="M296" s="72">
        <f t="shared" si="61"/>
        <v>453100.85977721983</v>
      </c>
      <c r="O296" s="98">
        <f t="shared" si="69"/>
        <v>198</v>
      </c>
      <c r="P296" s="100">
        <f t="shared" si="57"/>
        <v>213739.17440337798</v>
      </c>
      <c r="Q296" s="102">
        <f t="shared" si="62"/>
        <v>3.5000000000000003E-2</v>
      </c>
      <c r="R296" s="100">
        <f t="shared" si="63"/>
        <v>1422.5602485932193</v>
      </c>
      <c r="S296" s="100">
        <f t="shared" si="64"/>
        <v>623.40592534318591</v>
      </c>
      <c r="T296" s="100">
        <f t="shared" si="59"/>
        <v>799.15432325003337</v>
      </c>
      <c r="U296" s="100">
        <f t="shared" si="65"/>
        <v>212940.02008012796</v>
      </c>
    </row>
    <row r="297" spans="2:21" s="1" customFormat="1" ht="16.5">
      <c r="B297" s="67">
        <v>76</v>
      </c>
      <c r="C297" s="70">
        <f t="shared" si="66"/>
        <v>54514</v>
      </c>
      <c r="D297" s="72">
        <f t="shared" si="67"/>
        <v>0</v>
      </c>
      <c r="E297" s="75">
        <f t="shared" si="60"/>
        <v>4.4999999999999998E-2</v>
      </c>
      <c r="F297" s="72">
        <f xml:space="preserve"> -PMT(E297/12,B297,D297)</f>
        <v>0</v>
      </c>
      <c r="G297" s="72">
        <f>D297*E297/12</f>
        <v>0</v>
      </c>
      <c r="H297" s="72">
        <f t="shared" si="58"/>
        <v>0</v>
      </c>
      <c r="I297" s="72">
        <f>D297-H297</f>
        <v>0</v>
      </c>
      <c r="K297" s="72">
        <f t="shared" si="68"/>
        <v>453100.85977721983</v>
      </c>
      <c r="L297" s="83">
        <f t="shared" si="56"/>
        <v>0.46819274409323752</v>
      </c>
      <c r="M297" s="72">
        <f t="shared" si="61"/>
        <v>453100.85977721983</v>
      </c>
      <c r="O297" s="98">
        <f t="shared" si="69"/>
        <v>197</v>
      </c>
      <c r="P297" s="100">
        <f t="shared" si="57"/>
        <v>212940.02008012796</v>
      </c>
      <c r="Q297" s="102">
        <f t="shared" si="62"/>
        <v>3.5000000000000003E-2</v>
      </c>
      <c r="R297" s="100">
        <f t="shared" si="63"/>
        <v>1422.5602485932193</v>
      </c>
      <c r="S297" s="100">
        <f t="shared" si="64"/>
        <v>621.07505856703995</v>
      </c>
      <c r="T297" s="100">
        <f t="shared" si="59"/>
        <v>801.48519002617934</v>
      </c>
      <c r="U297" s="100">
        <f t="shared" si="65"/>
        <v>212138.53489010179</v>
      </c>
    </row>
    <row r="298" spans="2:21" s="1" customFormat="1" ht="16.5">
      <c r="B298" s="67">
        <v>75</v>
      </c>
      <c r="C298" s="70">
        <f t="shared" si="66"/>
        <v>54544</v>
      </c>
      <c r="D298" s="72">
        <f t="shared" si="67"/>
        <v>0</v>
      </c>
      <c r="E298" s="75">
        <f t="shared" si="60"/>
        <v>4.4999999999999998E-2</v>
      </c>
      <c r="F298" s="72">
        <f xml:space="preserve"> -PMT(E298/12,B298,D298)</f>
        <v>0</v>
      </c>
      <c r="G298" s="72">
        <f>D298*E298/12</f>
        <v>0</v>
      </c>
      <c r="H298" s="72">
        <f t="shared" si="58"/>
        <v>0</v>
      </c>
      <c r="I298" s="72">
        <f>D298-H298</f>
        <v>0</v>
      </c>
      <c r="K298" s="72">
        <f t="shared" si="68"/>
        <v>453100.85977721983</v>
      </c>
      <c r="L298" s="83">
        <f t="shared" si="56"/>
        <v>0.46641869569359651</v>
      </c>
      <c r="M298" s="72">
        <f t="shared" si="61"/>
        <v>453100.85977721983</v>
      </c>
      <c r="O298" s="98">
        <f t="shared" si="69"/>
        <v>196</v>
      </c>
      <c r="P298" s="100">
        <f t="shared" si="57"/>
        <v>212138.53489010179</v>
      </c>
      <c r="Q298" s="102">
        <f t="shared" si="62"/>
        <v>3.5000000000000003E-2</v>
      </c>
      <c r="R298" s="100">
        <f t="shared" si="63"/>
        <v>1422.5602485932191</v>
      </c>
      <c r="S298" s="100">
        <f t="shared" si="64"/>
        <v>618.73739342946362</v>
      </c>
      <c r="T298" s="100">
        <f t="shared" si="59"/>
        <v>803.82285516375543</v>
      </c>
      <c r="U298" s="100">
        <f t="shared" si="65"/>
        <v>211334.71203493804</v>
      </c>
    </row>
    <row r="299" spans="2:21" s="1" customFormat="1" ht="16.5">
      <c r="B299" s="67">
        <v>74</v>
      </c>
      <c r="C299" s="70">
        <f t="shared" si="66"/>
        <v>54575</v>
      </c>
      <c r="D299" s="72">
        <f t="shared" si="67"/>
        <v>0</v>
      </c>
      <c r="E299" s="75">
        <f t="shared" si="60"/>
        <v>4.4999999999999998E-2</v>
      </c>
      <c r="F299" s="72">
        <f xml:space="preserve"> -PMT(E299/12,B299,D299)</f>
        <v>0</v>
      </c>
      <c r="G299" s="72">
        <f>D299*E299/12</f>
        <v>0</v>
      </c>
      <c r="H299" s="72">
        <f t="shared" si="58"/>
        <v>0</v>
      </c>
      <c r="I299" s="72">
        <f>D299-H299</f>
        <v>0</v>
      </c>
      <c r="K299" s="72">
        <f t="shared" si="68"/>
        <v>453100.85977721983</v>
      </c>
      <c r="L299" s="83">
        <f t="shared" si="56"/>
        <v>0.46463947298612318</v>
      </c>
      <c r="M299" s="72">
        <f t="shared" si="61"/>
        <v>453100.85977721983</v>
      </c>
      <c r="O299" s="98">
        <f t="shared" si="69"/>
        <v>195</v>
      </c>
      <c r="P299" s="100">
        <f t="shared" si="57"/>
        <v>211334.71203493804</v>
      </c>
      <c r="Q299" s="102">
        <f t="shared" si="62"/>
        <v>3.5000000000000003E-2</v>
      </c>
      <c r="R299" s="100">
        <f t="shared" si="63"/>
        <v>1422.5602485932193</v>
      </c>
      <c r="S299" s="100">
        <f t="shared" si="64"/>
        <v>616.39291010190266</v>
      </c>
      <c r="T299" s="100">
        <f t="shared" si="59"/>
        <v>806.16733849131663</v>
      </c>
      <c r="U299" s="100">
        <f t="shared" si="65"/>
        <v>210528.54469644671</v>
      </c>
    </row>
    <row r="300" spans="2:21" s="1" customFormat="1" ht="16.5">
      <c r="B300" s="67">
        <v>73</v>
      </c>
      <c r="C300" s="70">
        <f t="shared" si="66"/>
        <v>54605</v>
      </c>
      <c r="D300" s="72">
        <f t="shared" si="67"/>
        <v>0</v>
      </c>
      <c r="E300" s="75">
        <f t="shared" si="60"/>
        <v>4.4999999999999998E-2</v>
      </c>
      <c r="F300" s="72">
        <f xml:space="preserve"> -PMT(E300/12,B300,D300)</f>
        <v>0</v>
      </c>
      <c r="G300" s="72">
        <f>D300*E300/12</f>
        <v>0</v>
      </c>
      <c r="H300" s="72">
        <f t="shared" si="58"/>
        <v>0</v>
      </c>
      <c r="I300" s="72">
        <f>D300-H300</f>
        <v>0</v>
      </c>
      <c r="K300" s="72">
        <f t="shared" si="68"/>
        <v>453100.85977721983</v>
      </c>
      <c r="L300" s="83">
        <f t="shared" si="56"/>
        <v>0.46285506087908634</v>
      </c>
      <c r="M300" s="72">
        <f t="shared" si="61"/>
        <v>453100.85977721983</v>
      </c>
      <c r="O300" s="98">
        <f t="shared" si="69"/>
        <v>194</v>
      </c>
      <c r="P300" s="100">
        <f t="shared" si="57"/>
        <v>210528.54469644671</v>
      </c>
      <c r="Q300" s="102">
        <f t="shared" si="62"/>
        <v>3.5000000000000003E-2</v>
      </c>
      <c r="R300" s="100">
        <f t="shared" si="63"/>
        <v>1422.5602485932193</v>
      </c>
      <c r="S300" s="100">
        <f t="shared" si="64"/>
        <v>614.04158869796959</v>
      </c>
      <c r="T300" s="100">
        <f t="shared" si="59"/>
        <v>808.5186598952497</v>
      </c>
      <c r="U300" s="100">
        <f t="shared" si="65"/>
        <v>209720.02603655146</v>
      </c>
    </row>
    <row r="301" spans="2:21" s="1" customFormat="1" ht="16.5">
      <c r="B301" s="67">
        <v>72</v>
      </c>
      <c r="C301" s="70">
        <f t="shared" si="66"/>
        <v>54636</v>
      </c>
      <c r="D301" s="72">
        <f t="shared" si="67"/>
        <v>0</v>
      </c>
      <c r="E301" s="75">
        <f t="shared" si="60"/>
        <v>4.4999999999999998E-2</v>
      </c>
      <c r="F301" s="72">
        <f xml:space="preserve"> -PMT(E301/12,B301,D301)</f>
        <v>0</v>
      </c>
      <c r="G301" s="72">
        <f>D301*E301/12</f>
        <v>0</v>
      </c>
      <c r="H301" s="72">
        <f t="shared" si="58"/>
        <v>0</v>
      </c>
      <c r="I301" s="72">
        <f>D301-H301</f>
        <v>0</v>
      </c>
      <c r="K301" s="72">
        <f t="shared" si="68"/>
        <v>457631.86837499205</v>
      </c>
      <c r="L301" s="83">
        <f t="shared" si="56"/>
        <v>0.45650043983835381</v>
      </c>
      <c r="M301" s="72">
        <f t="shared" si="61"/>
        <v>457631.86837499205</v>
      </c>
      <c r="O301" s="98">
        <f t="shared" si="69"/>
        <v>193</v>
      </c>
      <c r="P301" s="100">
        <f t="shared" si="57"/>
        <v>209720.02603655146</v>
      </c>
      <c r="Q301" s="102">
        <f t="shared" si="62"/>
        <v>3.5000000000000003E-2</v>
      </c>
      <c r="R301" s="100">
        <f t="shared" si="63"/>
        <v>1422.5602485932191</v>
      </c>
      <c r="S301" s="100">
        <f t="shared" si="64"/>
        <v>611.68340927327506</v>
      </c>
      <c r="T301" s="100">
        <f t="shared" si="59"/>
        <v>810.876839319944</v>
      </c>
      <c r="U301" s="100">
        <f t="shared" si="65"/>
        <v>208909.14919723151</v>
      </c>
    </row>
    <row r="302" spans="2:21" s="1" customFormat="1" ht="16.5">
      <c r="B302" s="67">
        <v>71</v>
      </c>
      <c r="C302" s="70">
        <f t="shared" si="66"/>
        <v>54667</v>
      </c>
      <c r="D302" s="72">
        <f t="shared" si="67"/>
        <v>0</v>
      </c>
      <c r="E302" s="75">
        <f t="shared" si="60"/>
        <v>4.4999999999999998E-2</v>
      </c>
      <c r="F302" s="72">
        <f xml:space="preserve"> -PMT(E302/12,B302,D302)</f>
        <v>0</v>
      </c>
      <c r="G302" s="72">
        <f>D302*E302/12</f>
        <v>0</v>
      </c>
      <c r="H302" s="72">
        <f t="shared" si="58"/>
        <v>0</v>
      </c>
      <c r="I302" s="72">
        <f>D302-H302</f>
        <v>0</v>
      </c>
      <c r="K302" s="72">
        <f t="shared" si="68"/>
        <v>457631.86837499205</v>
      </c>
      <c r="L302" s="83">
        <f t="shared" si="56"/>
        <v>0.4547233741378035</v>
      </c>
      <c r="M302" s="72">
        <f t="shared" si="61"/>
        <v>457631.86837499205</v>
      </c>
      <c r="O302" s="98">
        <f t="shared" si="69"/>
        <v>192</v>
      </c>
      <c r="P302" s="100">
        <f t="shared" si="57"/>
        <v>208909.14919723151</v>
      </c>
      <c r="Q302" s="102">
        <f t="shared" si="62"/>
        <v>3.5000000000000003E-2</v>
      </c>
      <c r="R302" s="100">
        <f t="shared" si="63"/>
        <v>1422.5602485932191</v>
      </c>
      <c r="S302" s="100">
        <f t="shared" si="64"/>
        <v>609.31835182525867</v>
      </c>
      <c r="T302" s="100">
        <f t="shared" si="59"/>
        <v>813.24189676796038</v>
      </c>
      <c r="U302" s="100">
        <f t="shared" si="65"/>
        <v>208095.90730046356</v>
      </c>
    </row>
    <row r="303" spans="2:21" s="1" customFormat="1" ht="16.5">
      <c r="B303" s="67">
        <v>70</v>
      </c>
      <c r="C303" s="70">
        <f t="shared" si="66"/>
        <v>54697</v>
      </c>
      <c r="D303" s="72">
        <f t="shared" si="67"/>
        <v>0</v>
      </c>
      <c r="E303" s="75">
        <f t="shared" si="60"/>
        <v>4.4999999999999998E-2</v>
      </c>
      <c r="F303" s="72">
        <f xml:space="preserve"> -PMT(E303/12,B303,D303)</f>
        <v>0</v>
      </c>
      <c r="G303" s="72">
        <f>D303*E303/12</f>
        <v>0</v>
      </c>
      <c r="H303" s="72">
        <f t="shared" si="58"/>
        <v>0</v>
      </c>
      <c r="I303" s="72">
        <f>D303-H303</f>
        <v>0</v>
      </c>
      <c r="K303" s="72">
        <f t="shared" si="68"/>
        <v>457631.86837499205</v>
      </c>
      <c r="L303" s="83">
        <f t="shared" si="56"/>
        <v>0.45294112532895991</v>
      </c>
      <c r="M303" s="72">
        <f t="shared" si="61"/>
        <v>457631.86837499205</v>
      </c>
      <c r="O303" s="98">
        <f t="shared" si="69"/>
        <v>191</v>
      </c>
      <c r="P303" s="100">
        <f t="shared" si="57"/>
        <v>208095.90730046356</v>
      </c>
      <c r="Q303" s="102">
        <f t="shared" si="62"/>
        <v>3.5000000000000003E-2</v>
      </c>
      <c r="R303" s="100">
        <f t="shared" si="63"/>
        <v>1422.5602485932191</v>
      </c>
      <c r="S303" s="100">
        <f t="shared" si="64"/>
        <v>606.94639629301878</v>
      </c>
      <c r="T303" s="100">
        <f t="shared" si="59"/>
        <v>815.61385230020028</v>
      </c>
      <c r="U303" s="100">
        <f t="shared" si="65"/>
        <v>207280.29344816337</v>
      </c>
    </row>
    <row r="304" spans="2:21" s="1" customFormat="1" ht="16.5">
      <c r="B304" s="67">
        <v>69</v>
      </c>
      <c r="C304" s="70">
        <f t="shared" si="66"/>
        <v>54728</v>
      </c>
      <c r="D304" s="72">
        <f t="shared" si="67"/>
        <v>0</v>
      </c>
      <c r="E304" s="75">
        <f t="shared" si="60"/>
        <v>4.4999999999999998E-2</v>
      </c>
      <c r="F304" s="72">
        <f xml:space="preserve"> -PMT(E304/12,B304,D304)</f>
        <v>0</v>
      </c>
      <c r="G304" s="72">
        <f>D304*E304/12</f>
        <v>0</v>
      </c>
      <c r="H304" s="72">
        <f t="shared" si="58"/>
        <v>0</v>
      </c>
      <c r="I304" s="72">
        <f>D304-H304</f>
        <v>0</v>
      </c>
      <c r="K304" s="72">
        <f t="shared" si="68"/>
        <v>457631.86837499205</v>
      </c>
      <c r="L304" s="83">
        <f t="shared" si="56"/>
        <v>0.45115367829442388</v>
      </c>
      <c r="M304" s="72">
        <f t="shared" si="61"/>
        <v>457631.86837499205</v>
      </c>
      <c r="O304" s="98">
        <f t="shared" si="69"/>
        <v>190</v>
      </c>
      <c r="P304" s="100">
        <f t="shared" si="57"/>
        <v>207280.29344816337</v>
      </c>
      <c r="Q304" s="102">
        <f t="shared" si="62"/>
        <v>3.5000000000000003E-2</v>
      </c>
      <c r="R304" s="100">
        <f t="shared" si="63"/>
        <v>1422.5602485932195</v>
      </c>
      <c r="S304" s="100">
        <f t="shared" si="64"/>
        <v>604.56752255714321</v>
      </c>
      <c r="T304" s="100">
        <f t="shared" si="59"/>
        <v>817.99272603607631</v>
      </c>
      <c r="U304" s="100">
        <f t="shared" si="65"/>
        <v>206462.30072212729</v>
      </c>
    </row>
    <row r="305" spans="2:21" s="1" customFormat="1" ht="16.5">
      <c r="B305" s="67">
        <v>68</v>
      </c>
      <c r="C305" s="70">
        <f t="shared" si="66"/>
        <v>54758</v>
      </c>
      <c r="D305" s="72">
        <f t="shared" si="67"/>
        <v>0</v>
      </c>
      <c r="E305" s="75">
        <f t="shared" si="60"/>
        <v>4.4999999999999998E-2</v>
      </c>
      <c r="F305" s="72">
        <f xml:space="preserve"> -PMT(E305/12,B305,D305)</f>
        <v>0</v>
      </c>
      <c r="G305" s="72">
        <f>D305*E305/12</f>
        <v>0</v>
      </c>
      <c r="H305" s="72">
        <f t="shared" si="58"/>
        <v>0</v>
      </c>
      <c r="I305" s="72">
        <f>D305-H305</f>
        <v>0</v>
      </c>
      <c r="K305" s="72">
        <f t="shared" si="68"/>
        <v>457631.86837499205</v>
      </c>
      <c r="L305" s="83">
        <f t="shared" si="56"/>
        <v>0.44936101787270372</v>
      </c>
      <c r="M305" s="72">
        <f t="shared" si="61"/>
        <v>457631.86837499205</v>
      </c>
      <c r="O305" s="98">
        <f t="shared" si="69"/>
        <v>189</v>
      </c>
      <c r="P305" s="100">
        <f t="shared" si="57"/>
        <v>206462.30072212729</v>
      </c>
      <c r="Q305" s="102">
        <f t="shared" si="62"/>
        <v>3.5000000000000003E-2</v>
      </c>
      <c r="R305" s="100">
        <f t="shared" si="63"/>
        <v>1422.5602485932193</v>
      </c>
      <c r="S305" s="100">
        <f t="shared" si="64"/>
        <v>602.18171043953794</v>
      </c>
      <c r="T305" s="100">
        <f t="shared" si="59"/>
        <v>820.37853815368135</v>
      </c>
      <c r="U305" s="100">
        <f t="shared" si="65"/>
        <v>205641.9221839736</v>
      </c>
    </row>
    <row r="306" spans="2:21" s="1" customFormat="1" ht="16.5">
      <c r="B306" s="67">
        <v>67</v>
      </c>
      <c r="C306" s="70">
        <f t="shared" si="66"/>
        <v>54789</v>
      </c>
      <c r="D306" s="72">
        <f t="shared" si="67"/>
        <v>0</v>
      </c>
      <c r="E306" s="75">
        <f t="shared" si="60"/>
        <v>4.4999999999999998E-2</v>
      </c>
      <c r="F306" s="72">
        <f xml:space="preserve"> -PMT(E306/12,B306,D306)</f>
        <v>0</v>
      </c>
      <c r="G306" s="72">
        <f>D306*E306/12</f>
        <v>0</v>
      </c>
      <c r="H306" s="72">
        <f t="shared" si="58"/>
        <v>0</v>
      </c>
      <c r="I306" s="72">
        <f>D306-H306</f>
        <v>0</v>
      </c>
      <c r="K306" s="72">
        <f t="shared" si="68"/>
        <v>457631.86837499205</v>
      </c>
      <c r="L306" s="83">
        <f t="shared" si="56"/>
        <v>0.44756312885808691</v>
      </c>
      <c r="M306" s="72">
        <f t="shared" si="61"/>
        <v>457631.86837499205</v>
      </c>
      <c r="O306" s="98">
        <f t="shared" si="69"/>
        <v>188</v>
      </c>
      <c r="P306" s="100">
        <f t="shared" si="57"/>
        <v>205641.9221839736</v>
      </c>
      <c r="Q306" s="102">
        <f t="shared" si="62"/>
        <v>3.5000000000000003E-2</v>
      </c>
      <c r="R306" s="100">
        <f t="shared" si="63"/>
        <v>1422.5602485932191</v>
      </c>
      <c r="S306" s="100">
        <f t="shared" si="64"/>
        <v>599.78893970325646</v>
      </c>
      <c r="T306" s="100">
        <f t="shared" si="59"/>
        <v>822.7713088899626</v>
      </c>
      <c r="U306" s="100">
        <f t="shared" si="65"/>
        <v>204819.15087508364</v>
      </c>
    </row>
    <row r="307" spans="2:21" s="1" customFormat="1" ht="16.5">
      <c r="B307" s="67">
        <v>66</v>
      </c>
      <c r="C307" s="70">
        <f t="shared" si="66"/>
        <v>54820</v>
      </c>
      <c r="D307" s="72">
        <f t="shared" si="67"/>
        <v>0</v>
      </c>
      <c r="E307" s="75">
        <f t="shared" si="60"/>
        <v>4.4999999999999998E-2</v>
      </c>
      <c r="F307" s="72">
        <f xml:space="preserve"> -PMT(E307/12,B307,D307)</f>
        <v>0</v>
      </c>
      <c r="G307" s="72">
        <f>D307*E307/12</f>
        <v>0</v>
      </c>
      <c r="H307" s="72">
        <f t="shared" si="58"/>
        <v>0</v>
      </c>
      <c r="I307" s="72">
        <f>D307-H307</f>
        <v>0</v>
      </c>
      <c r="K307" s="72">
        <f t="shared" si="68"/>
        <v>457631.86837499205</v>
      </c>
      <c r="L307" s="83">
        <f t="shared" si="56"/>
        <v>0.44575999600051081</v>
      </c>
      <c r="M307" s="72">
        <f t="shared" si="61"/>
        <v>457631.86837499205</v>
      </c>
      <c r="O307" s="98">
        <f t="shared" si="69"/>
        <v>187</v>
      </c>
      <c r="P307" s="100">
        <f t="shared" si="57"/>
        <v>204819.15087508364</v>
      </c>
      <c r="Q307" s="102">
        <f t="shared" si="62"/>
        <v>3.5000000000000003E-2</v>
      </c>
      <c r="R307" s="100">
        <f t="shared" si="63"/>
        <v>1422.5602485932193</v>
      </c>
      <c r="S307" s="100">
        <f t="shared" si="64"/>
        <v>597.38919005232731</v>
      </c>
      <c r="T307" s="100">
        <f t="shared" si="59"/>
        <v>825.17105854089198</v>
      </c>
      <c r="U307" s="100">
        <f t="shared" si="65"/>
        <v>203993.97981654273</v>
      </c>
    </row>
    <row r="308" spans="2:21" s="1" customFormat="1" ht="16.5">
      <c r="B308" s="67">
        <v>65</v>
      </c>
      <c r="C308" s="70">
        <f t="shared" si="66"/>
        <v>54848</v>
      </c>
      <c r="D308" s="72">
        <f t="shared" si="67"/>
        <v>0</v>
      </c>
      <c r="E308" s="75">
        <f t="shared" si="60"/>
        <v>4.4999999999999998E-2</v>
      </c>
      <c r="F308" s="72">
        <f xml:space="preserve"> -PMT(E308/12,B308,D308)</f>
        <v>0</v>
      </c>
      <c r="G308" s="72">
        <f>D308*E308/12</f>
        <v>0</v>
      </c>
      <c r="H308" s="72">
        <f t="shared" si="58"/>
        <v>0</v>
      </c>
      <c r="I308" s="72">
        <f>D308-H308</f>
        <v>0</v>
      </c>
      <c r="K308" s="72">
        <f t="shared" si="68"/>
        <v>457631.86837499205</v>
      </c>
      <c r="L308" s="83">
        <f t="shared" si="56"/>
        <v>0.44395160400543343</v>
      </c>
      <c r="M308" s="72">
        <f t="shared" si="61"/>
        <v>457631.86837499205</v>
      </c>
      <c r="O308" s="98">
        <f t="shared" si="69"/>
        <v>186</v>
      </c>
      <c r="P308" s="100">
        <f t="shared" si="57"/>
        <v>203993.97981654273</v>
      </c>
      <c r="Q308" s="102">
        <f t="shared" si="62"/>
        <v>3.5000000000000003E-2</v>
      </c>
      <c r="R308" s="100">
        <f t="shared" si="63"/>
        <v>1422.5602485932193</v>
      </c>
      <c r="S308" s="100">
        <f t="shared" si="64"/>
        <v>594.98244113158296</v>
      </c>
      <c r="T308" s="100">
        <f t="shared" si="59"/>
        <v>827.57780746163633</v>
      </c>
      <c r="U308" s="100">
        <f t="shared" si="65"/>
        <v>203166.4020090811</v>
      </c>
    </row>
    <row r="309" spans="2:21" s="1" customFormat="1" ht="16.5">
      <c r="B309" s="67">
        <v>64</v>
      </c>
      <c r="C309" s="70">
        <f t="shared" si="66"/>
        <v>54879</v>
      </c>
      <c r="D309" s="72">
        <f t="shared" si="67"/>
        <v>0</v>
      </c>
      <c r="E309" s="75">
        <f t="shared" si="60"/>
        <v>4.4999999999999998E-2</v>
      </c>
      <c r="F309" s="72">
        <f xml:space="preserve"> -PMT(E309/12,B309,D309)</f>
        <v>0</v>
      </c>
      <c r="G309" s="72">
        <f>D309*E309/12</f>
        <v>0</v>
      </c>
      <c r="H309" s="72">
        <f t="shared" si="58"/>
        <v>0</v>
      </c>
      <c r="I309" s="72">
        <f>D309-H309</f>
        <v>0</v>
      </c>
      <c r="K309" s="72">
        <f t="shared" si="68"/>
        <v>457631.86837499205</v>
      </c>
      <c r="L309" s="83">
        <f t="shared" si="56"/>
        <v>0.44213793753370373</v>
      </c>
      <c r="M309" s="72">
        <f t="shared" si="61"/>
        <v>457631.86837499205</v>
      </c>
      <c r="O309" s="98">
        <f t="shared" si="69"/>
        <v>185</v>
      </c>
      <c r="P309" s="100">
        <f t="shared" si="57"/>
        <v>203166.4020090811</v>
      </c>
      <c r="Q309" s="102">
        <f t="shared" si="62"/>
        <v>3.5000000000000003E-2</v>
      </c>
      <c r="R309" s="100">
        <f t="shared" si="63"/>
        <v>1422.5602485932191</v>
      </c>
      <c r="S309" s="100">
        <f t="shared" si="64"/>
        <v>592.56867252648658</v>
      </c>
      <c r="T309" s="100">
        <f t="shared" si="59"/>
        <v>829.99157606673248</v>
      </c>
      <c r="U309" s="100">
        <f t="shared" si="65"/>
        <v>202336.41043301436</v>
      </c>
    </row>
    <row r="310" spans="2:21" s="1" customFormat="1" ht="16.5">
      <c r="B310" s="67">
        <v>63</v>
      </c>
      <c r="C310" s="70">
        <f t="shared" si="66"/>
        <v>54909</v>
      </c>
      <c r="D310" s="72">
        <f t="shared" si="67"/>
        <v>0</v>
      </c>
      <c r="E310" s="75">
        <f t="shared" si="60"/>
        <v>4.4999999999999998E-2</v>
      </c>
      <c r="F310" s="72">
        <f xml:space="preserve"> -PMT(E310/12,B310,D310)</f>
        <v>0</v>
      </c>
      <c r="G310" s="72">
        <f>D310*E310/12</f>
        <v>0</v>
      </c>
      <c r="H310" s="72">
        <f t="shared" si="58"/>
        <v>0</v>
      </c>
      <c r="I310" s="72">
        <f>D310-H310</f>
        <v>0</v>
      </c>
      <c r="K310" s="72">
        <f t="shared" si="68"/>
        <v>457631.86837499205</v>
      </c>
      <c r="L310" s="83">
        <f t="shared" si="56"/>
        <v>0.44031898120143148</v>
      </c>
      <c r="M310" s="72">
        <f t="shared" si="61"/>
        <v>457631.86837499205</v>
      </c>
      <c r="O310" s="98">
        <f t="shared" si="69"/>
        <v>184</v>
      </c>
      <c r="P310" s="100">
        <f t="shared" si="57"/>
        <v>202336.41043301436</v>
      </c>
      <c r="Q310" s="102">
        <f t="shared" si="62"/>
        <v>3.5000000000000003E-2</v>
      </c>
      <c r="R310" s="100">
        <f t="shared" si="63"/>
        <v>1422.5602485932191</v>
      </c>
      <c r="S310" s="100">
        <f t="shared" si="64"/>
        <v>590.14786376295854</v>
      </c>
      <c r="T310" s="100">
        <f t="shared" si="59"/>
        <v>832.41238483026052</v>
      </c>
      <c r="U310" s="100">
        <f t="shared" si="65"/>
        <v>201503.99804818409</v>
      </c>
    </row>
    <row r="311" spans="2:21" s="1" customFormat="1" ht="16.5">
      <c r="B311" s="67">
        <v>62</v>
      </c>
      <c r="C311" s="70">
        <f t="shared" si="66"/>
        <v>54940</v>
      </c>
      <c r="D311" s="72">
        <f t="shared" si="67"/>
        <v>0</v>
      </c>
      <c r="E311" s="75">
        <f t="shared" si="60"/>
        <v>4.4999999999999998E-2</v>
      </c>
      <c r="F311" s="72">
        <f xml:space="preserve"> -PMT(E311/12,B311,D311)</f>
        <v>0</v>
      </c>
      <c r="G311" s="72">
        <f>D311*E311/12</f>
        <v>0</v>
      </c>
      <c r="H311" s="72">
        <f t="shared" si="58"/>
        <v>0</v>
      </c>
      <c r="I311" s="72">
        <f>D311-H311</f>
        <v>0</v>
      </c>
      <c r="K311" s="72">
        <f t="shared" si="68"/>
        <v>457631.86837499205</v>
      </c>
      <c r="L311" s="83">
        <f t="shared" si="56"/>
        <v>0.43849471957985681</v>
      </c>
      <c r="M311" s="72">
        <f t="shared" si="61"/>
        <v>457631.86837499205</v>
      </c>
      <c r="O311" s="98">
        <f t="shared" si="69"/>
        <v>183</v>
      </c>
      <c r="P311" s="100">
        <f t="shared" si="57"/>
        <v>201503.99804818409</v>
      </c>
      <c r="Q311" s="102">
        <f t="shared" si="62"/>
        <v>3.5000000000000003E-2</v>
      </c>
      <c r="R311" s="100">
        <f t="shared" si="63"/>
        <v>1422.5602485932191</v>
      </c>
      <c r="S311" s="100">
        <f t="shared" si="64"/>
        <v>587.71999430720359</v>
      </c>
      <c r="T311" s="100">
        <f t="shared" si="59"/>
        <v>834.84025428601547</v>
      </c>
      <c r="U311" s="100">
        <f t="shared" si="65"/>
        <v>200669.15779389808</v>
      </c>
    </row>
    <row r="312" spans="2:21" s="1" customFormat="1" ht="16.5">
      <c r="B312" s="67">
        <v>61</v>
      </c>
      <c r="C312" s="70">
        <f t="shared" si="66"/>
        <v>54970</v>
      </c>
      <c r="D312" s="72">
        <f t="shared" si="67"/>
        <v>0</v>
      </c>
      <c r="E312" s="75">
        <f t="shared" si="60"/>
        <v>4.4999999999999998E-2</v>
      </c>
      <c r="F312" s="72">
        <f xml:space="preserve"> -PMT(E312/12,B312,D312)</f>
        <v>0</v>
      </c>
      <c r="G312" s="72">
        <f>D312*E312/12</f>
        <v>0</v>
      </c>
      <c r="H312" s="72">
        <f t="shared" si="58"/>
        <v>0</v>
      </c>
      <c r="I312" s="72">
        <f>D312-H312</f>
        <v>0</v>
      </c>
      <c r="K312" s="72">
        <f t="shared" si="68"/>
        <v>457631.86837499205</v>
      </c>
      <c r="L312" s="83">
        <f t="shared" si="56"/>
        <v>0.43666513719521916</v>
      </c>
      <c r="M312" s="72">
        <f t="shared" si="61"/>
        <v>457631.86837499205</v>
      </c>
      <c r="O312" s="98">
        <f t="shared" si="69"/>
        <v>182</v>
      </c>
      <c r="P312" s="100">
        <f t="shared" si="57"/>
        <v>200669.15779389808</v>
      </c>
      <c r="Q312" s="102">
        <f t="shared" si="62"/>
        <v>3.5000000000000003E-2</v>
      </c>
      <c r="R312" s="100">
        <f t="shared" si="63"/>
        <v>1422.5602485932193</v>
      </c>
      <c r="S312" s="100">
        <f t="shared" si="64"/>
        <v>585.28504356553606</v>
      </c>
      <c r="T312" s="100">
        <f t="shared" si="59"/>
        <v>837.27520502768323</v>
      </c>
      <c r="U312" s="100">
        <f t="shared" si="65"/>
        <v>199831.88258887039</v>
      </c>
    </row>
    <row r="313" spans="2:21" s="1" customFormat="1" ht="16.5">
      <c r="B313" s="67">
        <v>60</v>
      </c>
      <c r="C313" s="70">
        <f t="shared" si="66"/>
        <v>55001</v>
      </c>
      <c r="D313" s="72">
        <f t="shared" si="67"/>
        <v>0</v>
      </c>
      <c r="E313" s="75">
        <f t="shared" si="60"/>
        <v>4.4999999999999998E-2</v>
      </c>
      <c r="F313" s="72">
        <f xml:space="preserve"> -PMT(E313/12,B313,D313)</f>
        <v>0</v>
      </c>
      <c r="G313" s="72">
        <f>D313*E313/12</f>
        <v>0</v>
      </c>
      <c r="H313" s="72">
        <f t="shared" si="58"/>
        <v>0</v>
      </c>
      <c r="I313" s="72">
        <f>D313-H313</f>
        <v>0</v>
      </c>
      <c r="K313" s="72">
        <f t="shared" si="68"/>
        <v>462208.18705874198</v>
      </c>
      <c r="L313" s="83">
        <f t="shared" si="56"/>
        <v>0.43052496884022412</v>
      </c>
      <c r="M313" s="72">
        <f t="shared" si="61"/>
        <v>462208.18705874198</v>
      </c>
      <c r="O313" s="98">
        <f t="shared" si="69"/>
        <v>181</v>
      </c>
      <c r="P313" s="100">
        <f t="shared" si="57"/>
        <v>199831.88258887039</v>
      </c>
      <c r="Q313" s="102">
        <f t="shared" si="62"/>
        <v>3.5000000000000003E-2</v>
      </c>
      <c r="R313" s="100">
        <f t="shared" si="63"/>
        <v>1422.5602485932191</v>
      </c>
      <c r="S313" s="100">
        <f t="shared" si="64"/>
        <v>582.84299088420528</v>
      </c>
      <c r="T313" s="100">
        <f t="shared" si="59"/>
        <v>839.71725770901378</v>
      </c>
      <c r="U313" s="100">
        <f t="shared" si="65"/>
        <v>198992.16533116138</v>
      </c>
    </row>
    <row r="314" spans="2:21" s="1" customFormat="1" ht="16.5">
      <c r="B314" s="67">
        <v>59</v>
      </c>
      <c r="C314" s="70">
        <f t="shared" si="66"/>
        <v>55032</v>
      </c>
      <c r="D314" s="72">
        <f t="shared" si="67"/>
        <v>0</v>
      </c>
      <c r="E314" s="75">
        <f t="shared" si="60"/>
        <v>4.4999999999999998E-2</v>
      </c>
      <c r="F314" s="72">
        <f xml:space="preserve"> -PMT(E314/12,B314,D314)</f>
        <v>0</v>
      </c>
      <c r="G314" s="72">
        <f>D314*E314/12</f>
        <v>0</v>
      </c>
      <c r="H314" s="72">
        <f t="shared" si="58"/>
        <v>0</v>
      </c>
      <c r="I314" s="72">
        <f>D314-H314</f>
        <v>0</v>
      </c>
      <c r="K314" s="72">
        <f t="shared" si="68"/>
        <v>462208.18705874198</v>
      </c>
      <c r="L314" s="83">
        <f t="shared" si="56"/>
        <v>0.42870291882764616</v>
      </c>
      <c r="M314" s="72">
        <f t="shared" si="61"/>
        <v>462208.18705874198</v>
      </c>
      <c r="O314" s="98">
        <f t="shared" si="69"/>
        <v>180</v>
      </c>
      <c r="P314" s="100">
        <f t="shared" si="57"/>
        <v>198992.16533116138</v>
      </c>
      <c r="Q314" s="102">
        <f t="shared" si="62"/>
        <v>3.5000000000000003E-2</v>
      </c>
      <c r="R314" s="100">
        <f t="shared" si="63"/>
        <v>1422.5602485932191</v>
      </c>
      <c r="S314" s="100">
        <f t="shared" si="64"/>
        <v>580.39381554922068</v>
      </c>
      <c r="T314" s="100">
        <f t="shared" si="59"/>
        <v>842.16643304399838</v>
      </c>
      <c r="U314" s="100">
        <f t="shared" si="65"/>
        <v>198149.99889811737</v>
      </c>
    </row>
    <row r="315" spans="2:21" s="1" customFormat="1" ht="16.5">
      <c r="B315" s="67">
        <v>58</v>
      </c>
      <c r="C315" s="70">
        <f t="shared" si="66"/>
        <v>55062</v>
      </c>
      <c r="D315" s="72">
        <f t="shared" si="67"/>
        <v>0</v>
      </c>
      <c r="E315" s="75">
        <f t="shared" si="60"/>
        <v>4.4999999999999998E-2</v>
      </c>
      <c r="F315" s="72">
        <f xml:space="preserve"> -PMT(E315/12,B315,D315)</f>
        <v>0</v>
      </c>
      <c r="G315" s="72">
        <f>D315*E315/12</f>
        <v>0</v>
      </c>
      <c r="H315" s="72">
        <f t="shared" si="58"/>
        <v>0</v>
      </c>
      <c r="I315" s="72">
        <f>D315-H315</f>
        <v>0</v>
      </c>
      <c r="K315" s="72">
        <f t="shared" si="68"/>
        <v>462208.18705874198</v>
      </c>
      <c r="L315" s="83">
        <f t="shared" si="56"/>
        <v>0.42687555450253156</v>
      </c>
      <c r="M315" s="72">
        <f t="shared" si="61"/>
        <v>462208.18705874198</v>
      </c>
      <c r="O315" s="98">
        <f t="shared" si="69"/>
        <v>179</v>
      </c>
      <c r="P315" s="100">
        <f t="shared" si="57"/>
        <v>198149.99889811737</v>
      </c>
      <c r="Q315" s="102">
        <f t="shared" si="62"/>
        <v>3.5000000000000003E-2</v>
      </c>
      <c r="R315" s="100">
        <f t="shared" si="63"/>
        <v>1422.5602485932186</v>
      </c>
      <c r="S315" s="100">
        <f t="shared" si="64"/>
        <v>577.93749678617576</v>
      </c>
      <c r="T315" s="100">
        <f t="shared" si="59"/>
        <v>844.62275180704285</v>
      </c>
      <c r="U315" s="100">
        <f t="shared" si="65"/>
        <v>197305.37614631033</v>
      </c>
    </row>
    <row r="316" spans="2:21" s="1" customFormat="1" ht="16.5">
      <c r="B316" s="67">
        <v>57</v>
      </c>
      <c r="C316" s="70">
        <f t="shared" si="66"/>
        <v>55093</v>
      </c>
      <c r="D316" s="72">
        <f t="shared" si="67"/>
        <v>0</v>
      </c>
      <c r="E316" s="75">
        <f t="shared" si="60"/>
        <v>4.4999999999999998E-2</v>
      </c>
      <c r="F316" s="72">
        <f xml:space="preserve"> -PMT(E316/12,B316,D316)</f>
        <v>0</v>
      </c>
      <c r="G316" s="72">
        <f>D316*E316/12</f>
        <v>0</v>
      </c>
      <c r="H316" s="72">
        <f t="shared" si="58"/>
        <v>0</v>
      </c>
      <c r="I316" s="72">
        <f>D316-H316</f>
        <v>0</v>
      </c>
      <c r="K316" s="72">
        <f t="shared" si="68"/>
        <v>462208.18705874198</v>
      </c>
      <c r="L316" s="83">
        <f t="shared" si="56"/>
        <v>0.4250428603648021</v>
      </c>
      <c r="M316" s="72">
        <f t="shared" si="61"/>
        <v>462208.18705874198</v>
      </c>
      <c r="O316" s="98">
        <f t="shared" si="69"/>
        <v>178</v>
      </c>
      <c r="P316" s="100">
        <f t="shared" si="57"/>
        <v>197305.37614631033</v>
      </c>
      <c r="Q316" s="102">
        <f t="shared" si="62"/>
        <v>3.5000000000000003E-2</v>
      </c>
      <c r="R316" s="100">
        <f t="shared" si="63"/>
        <v>1422.5602485932191</v>
      </c>
      <c r="S316" s="100">
        <f t="shared" si="64"/>
        <v>575.4740137600719</v>
      </c>
      <c r="T316" s="100">
        <f t="shared" si="59"/>
        <v>847.08623483314716</v>
      </c>
      <c r="U316" s="100">
        <f t="shared" si="65"/>
        <v>196458.28991147719</v>
      </c>
    </row>
    <row r="317" spans="2:21" s="1" customFormat="1" ht="16.5">
      <c r="B317" s="67">
        <v>56</v>
      </c>
      <c r="C317" s="70">
        <f t="shared" si="66"/>
        <v>55123</v>
      </c>
      <c r="D317" s="72">
        <f t="shared" si="67"/>
        <v>0</v>
      </c>
      <c r="E317" s="75">
        <f t="shared" si="60"/>
        <v>4.4999999999999998E-2</v>
      </c>
      <c r="F317" s="72">
        <f xml:space="preserve"> -PMT(E317/12,B317,D317)</f>
        <v>0</v>
      </c>
      <c r="G317" s="72">
        <f>D317*E317/12</f>
        <v>0</v>
      </c>
      <c r="H317" s="72">
        <f t="shared" si="58"/>
        <v>0</v>
      </c>
      <c r="I317" s="72">
        <f>D317-H317</f>
        <v>0</v>
      </c>
      <c r="K317" s="72">
        <f t="shared" si="68"/>
        <v>462208.18705874198</v>
      </c>
      <c r="L317" s="83">
        <f t="shared" si="56"/>
        <v>0.42320482086917088</v>
      </c>
      <c r="M317" s="72">
        <f t="shared" si="61"/>
        <v>462208.18705874198</v>
      </c>
      <c r="O317" s="98">
        <f t="shared" si="69"/>
        <v>177</v>
      </c>
      <c r="P317" s="100">
        <f t="shared" si="57"/>
        <v>196458.28991147719</v>
      </c>
      <c r="Q317" s="102">
        <f t="shared" si="62"/>
        <v>3.5000000000000003E-2</v>
      </c>
      <c r="R317" s="100">
        <f t="shared" si="63"/>
        <v>1422.5602485932191</v>
      </c>
      <c r="S317" s="100">
        <f t="shared" si="64"/>
        <v>573.00334557514191</v>
      </c>
      <c r="T317" s="100">
        <f t="shared" si="59"/>
        <v>849.55690301807715</v>
      </c>
      <c r="U317" s="100">
        <f t="shared" si="65"/>
        <v>195608.73300845912</v>
      </c>
    </row>
    <row r="318" spans="2:21" s="1" customFormat="1" ht="16.5">
      <c r="B318" s="67">
        <v>55</v>
      </c>
      <c r="C318" s="70">
        <f t="shared" si="66"/>
        <v>55154</v>
      </c>
      <c r="D318" s="72">
        <f t="shared" si="67"/>
        <v>0</v>
      </c>
      <c r="E318" s="75">
        <f t="shared" si="60"/>
        <v>4.4999999999999998E-2</v>
      </c>
      <c r="F318" s="72">
        <f xml:space="preserve"> -PMT(E318/12,B318,D318)</f>
        <v>0</v>
      </c>
      <c r="G318" s="72">
        <f>D318*E318/12</f>
        <v>0</v>
      </c>
      <c r="H318" s="72">
        <f t="shared" si="58"/>
        <v>0</v>
      </c>
      <c r="I318" s="72">
        <f>D318-H318</f>
        <v>0</v>
      </c>
      <c r="K318" s="72">
        <f t="shared" si="68"/>
        <v>462208.18705874198</v>
      </c>
      <c r="L318" s="83">
        <f t="shared" si="56"/>
        <v>0.42136142042501074</v>
      </c>
      <c r="M318" s="72">
        <f t="shared" si="61"/>
        <v>462208.18705874198</v>
      </c>
      <c r="O318" s="98">
        <f t="shared" si="69"/>
        <v>176</v>
      </c>
      <c r="P318" s="100">
        <f t="shared" si="57"/>
        <v>195608.73300845912</v>
      </c>
      <c r="Q318" s="102">
        <f t="shared" si="62"/>
        <v>3.5000000000000003E-2</v>
      </c>
      <c r="R318" s="100">
        <f t="shared" si="63"/>
        <v>1422.5602485932193</v>
      </c>
      <c r="S318" s="100">
        <f t="shared" si="64"/>
        <v>570.52547127467244</v>
      </c>
      <c r="T318" s="100">
        <f t="shared" si="59"/>
        <v>852.03477731854684</v>
      </c>
      <c r="U318" s="100">
        <f t="shared" si="65"/>
        <v>194756.69823114059</v>
      </c>
    </row>
    <row r="319" spans="2:21" s="1" customFormat="1" ht="16.5">
      <c r="B319" s="67">
        <v>54</v>
      </c>
      <c r="C319" s="70">
        <f t="shared" si="66"/>
        <v>55185</v>
      </c>
      <c r="D319" s="72">
        <f t="shared" si="67"/>
        <v>0</v>
      </c>
      <c r="E319" s="75">
        <f t="shared" si="60"/>
        <v>4.4999999999999998E-2</v>
      </c>
      <c r="F319" s="72">
        <f xml:space="preserve"> -PMT(E319/12,B319,D319)</f>
        <v>0</v>
      </c>
      <c r="G319" s="72">
        <f>D319*E319/12</f>
        <v>0</v>
      </c>
      <c r="H319" s="72">
        <f t="shared" si="58"/>
        <v>0</v>
      </c>
      <c r="I319" s="72">
        <f>D319-H319</f>
        <v>0</v>
      </c>
      <c r="K319" s="72">
        <f t="shared" si="68"/>
        <v>462208.18705874198</v>
      </c>
      <c r="L319" s="83">
        <f t="shared" si="56"/>
        <v>0.4195126433962218</v>
      </c>
      <c r="M319" s="72">
        <f t="shared" si="61"/>
        <v>462208.18705874198</v>
      </c>
      <c r="O319" s="98">
        <f t="shared" si="69"/>
        <v>175</v>
      </c>
      <c r="P319" s="100">
        <f t="shared" si="57"/>
        <v>194756.69823114059</v>
      </c>
      <c r="Q319" s="102">
        <f t="shared" si="62"/>
        <v>3.5000000000000003E-2</v>
      </c>
      <c r="R319" s="100">
        <f t="shared" si="63"/>
        <v>1422.5602485932191</v>
      </c>
      <c r="S319" s="100">
        <f t="shared" si="64"/>
        <v>568.04036984082677</v>
      </c>
      <c r="T319" s="100">
        <f t="shared" si="59"/>
        <v>854.51987875239229</v>
      </c>
      <c r="U319" s="100">
        <f t="shared" si="65"/>
        <v>193902.1783523882</v>
      </c>
    </row>
    <row r="320" spans="2:21" s="1" customFormat="1" ht="16.5">
      <c r="B320" s="67">
        <v>53</v>
      </c>
      <c r="C320" s="70">
        <f t="shared" si="66"/>
        <v>55213</v>
      </c>
      <c r="D320" s="72">
        <f t="shared" si="67"/>
        <v>0</v>
      </c>
      <c r="E320" s="75">
        <f t="shared" si="60"/>
        <v>4.4999999999999998E-2</v>
      </c>
      <c r="F320" s="72">
        <f xml:space="preserve"> -PMT(E320/12,B320,D320)</f>
        <v>0</v>
      </c>
      <c r="G320" s="72">
        <f>D320*E320/12</f>
        <v>0</v>
      </c>
      <c r="H320" s="72">
        <f t="shared" si="58"/>
        <v>0</v>
      </c>
      <c r="I320" s="72">
        <f>D320-H320</f>
        <v>0</v>
      </c>
      <c r="K320" s="72">
        <f t="shared" si="68"/>
        <v>462208.18705874198</v>
      </c>
      <c r="L320" s="83">
        <f t="shared" si="56"/>
        <v>0.41765847410109885</v>
      </c>
      <c r="M320" s="72">
        <f t="shared" si="61"/>
        <v>462208.18705874198</v>
      </c>
      <c r="O320" s="98">
        <f t="shared" si="69"/>
        <v>174</v>
      </c>
      <c r="P320" s="100">
        <f t="shared" si="57"/>
        <v>193902.1783523882</v>
      </c>
      <c r="Q320" s="102">
        <f t="shared" si="62"/>
        <v>3.5000000000000003E-2</v>
      </c>
      <c r="R320" s="100">
        <f t="shared" si="63"/>
        <v>1422.5602485932191</v>
      </c>
      <c r="S320" s="100">
        <f t="shared" si="64"/>
        <v>565.54802019446572</v>
      </c>
      <c r="T320" s="100">
        <f t="shared" si="59"/>
        <v>857.01222839875334</v>
      </c>
      <c r="U320" s="100">
        <f t="shared" si="65"/>
        <v>193045.16612398945</v>
      </c>
    </row>
    <row r="321" spans="2:21" s="1" customFormat="1" ht="16.5">
      <c r="B321" s="67">
        <v>52</v>
      </c>
      <c r="C321" s="70">
        <f t="shared" si="66"/>
        <v>55244</v>
      </c>
      <c r="D321" s="72">
        <f t="shared" si="67"/>
        <v>0</v>
      </c>
      <c r="E321" s="75">
        <f t="shared" si="60"/>
        <v>4.4999999999999998E-2</v>
      </c>
      <c r="F321" s="72">
        <f xml:space="preserve"> -PMT(E321/12,B321,D321)</f>
        <v>0</v>
      </c>
      <c r="G321" s="72">
        <f>D321*E321/12</f>
        <v>0</v>
      </c>
      <c r="H321" s="72">
        <f t="shared" si="58"/>
        <v>0</v>
      </c>
      <c r="I321" s="72">
        <f>D321-H321</f>
        <v>0</v>
      </c>
      <c r="K321" s="72">
        <f t="shared" si="68"/>
        <v>462208.18705874198</v>
      </c>
      <c r="L321" s="83">
        <f t="shared" si="56"/>
        <v>0.4157988968121985</v>
      </c>
      <c r="M321" s="72">
        <f t="shared" si="61"/>
        <v>462208.18705874198</v>
      </c>
      <c r="O321" s="98">
        <f t="shared" si="69"/>
        <v>173</v>
      </c>
      <c r="P321" s="100">
        <f t="shared" si="57"/>
        <v>193045.16612398945</v>
      </c>
      <c r="Q321" s="102">
        <f t="shared" si="62"/>
        <v>3.5000000000000003E-2</v>
      </c>
      <c r="R321" s="100">
        <f t="shared" si="63"/>
        <v>1422.5602485932193</v>
      </c>
      <c r="S321" s="100">
        <f t="shared" si="64"/>
        <v>563.0484011949693</v>
      </c>
      <c r="T321" s="100">
        <f t="shared" si="59"/>
        <v>859.51184739824998</v>
      </c>
      <c r="U321" s="100">
        <f t="shared" si="65"/>
        <v>192185.6542765912</v>
      </c>
    </row>
    <row r="322" spans="2:21" s="1" customFormat="1" ht="16.5">
      <c r="B322" s="67">
        <v>51</v>
      </c>
      <c r="C322" s="70">
        <f t="shared" si="66"/>
        <v>55274</v>
      </c>
      <c r="D322" s="72">
        <f t="shared" si="67"/>
        <v>0</v>
      </c>
      <c r="E322" s="75">
        <f t="shared" si="60"/>
        <v>4.4999999999999998E-2</v>
      </c>
      <c r="F322" s="72">
        <f xml:space="preserve"> -PMT(E322/12,B322,D322)</f>
        <v>0</v>
      </c>
      <c r="G322" s="72">
        <f>D322*E322/12</f>
        <v>0</v>
      </c>
      <c r="H322" s="72">
        <f t="shared" si="58"/>
        <v>0</v>
      </c>
      <c r="I322" s="72">
        <f>D322-H322</f>
        <v>0</v>
      </c>
      <c r="K322" s="72">
        <f t="shared" si="68"/>
        <v>462208.18705874198</v>
      </c>
      <c r="L322" s="83">
        <f t="shared" si="56"/>
        <v>0.41393389575620554</v>
      </c>
      <c r="M322" s="72">
        <f t="shared" si="61"/>
        <v>462208.18705874198</v>
      </c>
      <c r="O322" s="98">
        <f t="shared" si="69"/>
        <v>172</v>
      </c>
      <c r="P322" s="100">
        <f t="shared" si="57"/>
        <v>192185.6542765912</v>
      </c>
      <c r="Q322" s="102">
        <f t="shared" si="62"/>
        <v>3.5000000000000003E-2</v>
      </c>
      <c r="R322" s="100">
        <f t="shared" si="63"/>
        <v>1422.5602485932191</v>
      </c>
      <c r="S322" s="100">
        <f t="shared" si="64"/>
        <v>560.54149164005776</v>
      </c>
      <c r="T322" s="100">
        <f t="shared" si="59"/>
        <v>862.0187569531613</v>
      </c>
      <c r="U322" s="100">
        <f t="shared" si="65"/>
        <v>191323.63551963805</v>
      </c>
    </row>
    <row r="323" spans="2:21" s="1" customFormat="1" ht="16.5">
      <c r="B323" s="67">
        <v>50</v>
      </c>
      <c r="C323" s="70">
        <f t="shared" si="66"/>
        <v>55305</v>
      </c>
      <c r="D323" s="72">
        <f t="shared" si="67"/>
        <v>0</v>
      </c>
      <c r="E323" s="75">
        <f t="shared" si="60"/>
        <v>4.4999999999999998E-2</v>
      </c>
      <c r="F323" s="72">
        <f xml:space="preserve"> -PMT(E323/12,B323,D323)</f>
        <v>0</v>
      </c>
      <c r="G323" s="72">
        <f>D323*E323/12</f>
        <v>0</v>
      </c>
      <c r="H323" s="72">
        <f t="shared" si="58"/>
        <v>0</v>
      </c>
      <c r="I323" s="72">
        <f>D323-H323</f>
        <v>0</v>
      </c>
      <c r="K323" s="72">
        <f t="shared" si="68"/>
        <v>462208.18705874198</v>
      </c>
      <c r="L323" s="83">
        <f t="shared" si="56"/>
        <v>0.41206345511379922</v>
      </c>
      <c r="M323" s="72">
        <f t="shared" si="61"/>
        <v>462208.18705874198</v>
      </c>
      <c r="O323" s="98">
        <f t="shared" si="69"/>
        <v>171</v>
      </c>
      <c r="P323" s="100">
        <f t="shared" si="57"/>
        <v>191323.63551963805</v>
      </c>
      <c r="Q323" s="102">
        <f t="shared" si="62"/>
        <v>3.5000000000000003E-2</v>
      </c>
      <c r="R323" s="100">
        <f t="shared" si="63"/>
        <v>1422.5602485932193</v>
      </c>
      <c r="S323" s="100">
        <f t="shared" si="64"/>
        <v>558.02727026561104</v>
      </c>
      <c r="T323" s="100">
        <f t="shared" si="59"/>
        <v>864.53297832760825</v>
      </c>
      <c r="U323" s="100">
        <f t="shared" si="65"/>
        <v>190459.10254131045</v>
      </c>
    </row>
    <row r="324" spans="2:21" s="1" customFormat="1" ht="16.5">
      <c r="B324" s="67">
        <v>49</v>
      </c>
      <c r="C324" s="70">
        <f t="shared" si="66"/>
        <v>55335</v>
      </c>
      <c r="D324" s="72">
        <f t="shared" si="67"/>
        <v>0</v>
      </c>
      <c r="E324" s="75">
        <f t="shared" si="60"/>
        <v>4.4999999999999998E-2</v>
      </c>
      <c r="F324" s="72">
        <f xml:space="preserve"> -PMT(E324/12,B324,D324)</f>
        <v>0</v>
      </c>
      <c r="G324" s="72">
        <f>D324*E324/12</f>
        <v>0</v>
      </c>
      <c r="H324" s="72">
        <f t="shared" si="58"/>
        <v>0</v>
      </c>
      <c r="I324" s="72">
        <f>D324-H324</f>
        <v>0</v>
      </c>
      <c r="K324" s="72">
        <f t="shared" si="68"/>
        <v>462208.18705874198</v>
      </c>
      <c r="L324" s="83">
        <f t="shared" si="56"/>
        <v>0.41018755901951925</v>
      </c>
      <c r="M324" s="72">
        <f t="shared" si="61"/>
        <v>462208.18705874198</v>
      </c>
      <c r="O324" s="98">
        <f t="shared" si="69"/>
        <v>170</v>
      </c>
      <c r="P324" s="100">
        <f t="shared" si="57"/>
        <v>190459.10254131045</v>
      </c>
      <c r="Q324" s="102">
        <f t="shared" si="62"/>
        <v>3.5000000000000003E-2</v>
      </c>
      <c r="R324" s="100">
        <f t="shared" si="63"/>
        <v>1422.5602485932195</v>
      </c>
      <c r="S324" s="100">
        <f t="shared" si="64"/>
        <v>555.50571574548883</v>
      </c>
      <c r="T324" s="100">
        <f t="shared" si="59"/>
        <v>867.05453284773068</v>
      </c>
      <c r="U324" s="100">
        <f t="shared" si="65"/>
        <v>189592.04800846273</v>
      </c>
    </row>
    <row r="325" spans="2:21" s="1" customFormat="1" ht="16.5">
      <c r="B325" s="67">
        <v>48</v>
      </c>
      <c r="C325" s="70">
        <f t="shared" si="66"/>
        <v>55366</v>
      </c>
      <c r="D325" s="72">
        <f t="shared" si="67"/>
        <v>0</v>
      </c>
      <c r="E325" s="75">
        <f t="shared" si="60"/>
        <v>4.4999999999999998E-2</v>
      </c>
      <c r="F325" s="72">
        <f xml:space="preserve"> -PMT(E325/12,B325,D325)</f>
        <v>0</v>
      </c>
      <c r="G325" s="72">
        <f>D325*E325/12</f>
        <v>0</v>
      </c>
      <c r="H325" s="72">
        <f t="shared" si="58"/>
        <v>0</v>
      </c>
      <c r="I325" s="72">
        <f>D325-H325</f>
        <v>0</v>
      </c>
      <c r="K325" s="72">
        <f t="shared" si="68"/>
        <v>466830.26892932941</v>
      </c>
      <c r="L325" s="83">
        <f t="shared" si="56"/>
        <v>0.40426355600161484</v>
      </c>
      <c r="M325" s="72">
        <f t="shared" si="61"/>
        <v>466830.26892932941</v>
      </c>
      <c r="O325" s="98">
        <f t="shared" si="69"/>
        <v>169</v>
      </c>
      <c r="P325" s="100">
        <f t="shared" si="57"/>
        <v>189592.04800846273</v>
      </c>
      <c r="Q325" s="102">
        <f t="shared" si="62"/>
        <v>3.5000000000000003E-2</v>
      </c>
      <c r="R325" s="100">
        <f t="shared" si="63"/>
        <v>1422.5602485932197</v>
      </c>
      <c r="S325" s="100">
        <f t="shared" si="64"/>
        <v>552.97680669134968</v>
      </c>
      <c r="T325" s="100">
        <f t="shared" si="59"/>
        <v>869.58344190187006</v>
      </c>
      <c r="U325" s="100">
        <f t="shared" si="65"/>
        <v>188722.46456656087</v>
      </c>
    </row>
    <row r="326" spans="2:21" s="1" customFormat="1" ht="16.5">
      <c r="B326" s="67">
        <v>47</v>
      </c>
      <c r="C326" s="70">
        <f t="shared" si="66"/>
        <v>55397</v>
      </c>
      <c r="D326" s="72">
        <f t="shared" si="67"/>
        <v>0</v>
      </c>
      <c r="E326" s="75">
        <f t="shared" si="60"/>
        <v>4.4999999999999998E-2</v>
      </c>
      <c r="F326" s="72">
        <f xml:space="preserve"> -PMT(E326/12,B326,D326)</f>
        <v>0</v>
      </c>
      <c r="G326" s="72">
        <f>D326*E326/12</f>
        <v>0</v>
      </c>
      <c r="H326" s="72">
        <f t="shared" si="58"/>
        <v>0</v>
      </c>
      <c r="I326" s="72">
        <f>D326-H326</f>
        <v>0</v>
      </c>
      <c r="K326" s="72">
        <f t="shared" si="68"/>
        <v>466830.26892932941</v>
      </c>
      <c r="L326" s="83">
        <f t="shared" si="56"/>
        <v>0.4023953829524658</v>
      </c>
      <c r="M326" s="72">
        <f t="shared" si="61"/>
        <v>466830.26892932941</v>
      </c>
      <c r="O326" s="98">
        <f t="shared" si="69"/>
        <v>168</v>
      </c>
      <c r="P326" s="100">
        <f t="shared" si="57"/>
        <v>188722.46456656087</v>
      </c>
      <c r="Q326" s="102">
        <f t="shared" si="62"/>
        <v>3.5000000000000003E-2</v>
      </c>
      <c r="R326" s="100">
        <f t="shared" si="63"/>
        <v>1422.5602485932197</v>
      </c>
      <c r="S326" s="100">
        <f t="shared" si="64"/>
        <v>550.44052165246933</v>
      </c>
      <c r="T326" s="100">
        <f t="shared" si="59"/>
        <v>872.11972694075041</v>
      </c>
      <c r="U326" s="100">
        <f t="shared" si="65"/>
        <v>187850.34483962011</v>
      </c>
    </row>
    <row r="327" spans="2:21" s="1" customFormat="1" ht="16.5">
      <c r="B327" s="67">
        <v>46</v>
      </c>
      <c r="C327" s="70">
        <f t="shared" si="66"/>
        <v>55427</v>
      </c>
      <c r="D327" s="72">
        <f t="shared" si="67"/>
        <v>0</v>
      </c>
      <c r="E327" s="75">
        <f t="shared" si="60"/>
        <v>4.4999999999999998E-2</v>
      </c>
      <c r="F327" s="72">
        <f xml:space="preserve"> -PMT(E327/12,B327,D327)</f>
        <v>0</v>
      </c>
      <c r="G327" s="72">
        <f>D327*E327/12</f>
        <v>0</v>
      </c>
      <c r="H327" s="72">
        <f t="shared" si="58"/>
        <v>0</v>
      </c>
      <c r="I327" s="72">
        <f>D327-H327</f>
        <v>0</v>
      </c>
      <c r="K327" s="72">
        <f t="shared" si="68"/>
        <v>466830.26892932941</v>
      </c>
      <c r="L327" s="83">
        <f t="shared" ref="L327:L372" si="70">IF(O327&gt;1,U327/K327,I327/K327)</f>
        <v>0.40052176106525683</v>
      </c>
      <c r="M327" s="72">
        <f t="shared" si="61"/>
        <v>466830.26892932941</v>
      </c>
      <c r="O327" s="98">
        <f t="shared" si="69"/>
        <v>167</v>
      </c>
      <c r="P327" s="100">
        <f t="shared" si="57"/>
        <v>187850.34483962011</v>
      </c>
      <c r="Q327" s="102">
        <f t="shared" si="62"/>
        <v>3.5000000000000003E-2</v>
      </c>
      <c r="R327" s="100">
        <f t="shared" si="63"/>
        <v>1422.5602485932195</v>
      </c>
      <c r="S327" s="100">
        <f t="shared" si="64"/>
        <v>547.89683911555869</v>
      </c>
      <c r="T327" s="100">
        <f t="shared" si="59"/>
        <v>874.66340947766082</v>
      </c>
      <c r="U327" s="100">
        <f t="shared" si="65"/>
        <v>186975.68143014246</v>
      </c>
    </row>
    <row r="328" spans="2:21" s="1" customFormat="1" ht="16.5">
      <c r="B328" s="67">
        <v>45</v>
      </c>
      <c r="C328" s="70">
        <f t="shared" si="66"/>
        <v>55458</v>
      </c>
      <c r="D328" s="72">
        <f t="shared" si="67"/>
        <v>0</v>
      </c>
      <c r="E328" s="75">
        <f t="shared" si="60"/>
        <v>4.4999999999999998E-2</v>
      </c>
      <c r="F328" s="72">
        <f xml:space="preserve"> -PMT(E328/12,B328,D328)</f>
        <v>0</v>
      </c>
      <c r="G328" s="72">
        <f>D328*E328/12</f>
        <v>0</v>
      </c>
      <c r="H328" s="72">
        <f t="shared" si="58"/>
        <v>0</v>
      </c>
      <c r="I328" s="72">
        <f>D328-H328</f>
        <v>0</v>
      </c>
      <c r="K328" s="72">
        <f t="shared" si="68"/>
        <v>466830.26892932941</v>
      </c>
      <c r="L328" s="83">
        <f t="shared" si="70"/>
        <v>0.39864267444754342</v>
      </c>
      <c r="M328" s="72">
        <f t="shared" si="61"/>
        <v>466830.26892932941</v>
      </c>
      <c r="O328" s="98">
        <f t="shared" si="69"/>
        <v>166</v>
      </c>
      <c r="P328" s="100">
        <f t="shared" ref="P328:P391" si="71">IF(O328=360,$Q$7,0)+IF(O328&lt;360,U327,0)</f>
        <v>186975.68143014246</v>
      </c>
      <c r="Q328" s="102">
        <f t="shared" si="62"/>
        <v>3.5000000000000003E-2</v>
      </c>
      <c r="R328" s="100">
        <f t="shared" si="63"/>
        <v>1422.5602485932195</v>
      </c>
      <c r="S328" s="100">
        <f t="shared" si="64"/>
        <v>545.34573750458219</v>
      </c>
      <c r="T328" s="100">
        <f t="shared" si="59"/>
        <v>877.21451108863732</v>
      </c>
      <c r="U328" s="100">
        <f t="shared" si="65"/>
        <v>186098.46691905381</v>
      </c>
    </row>
    <row r="329" spans="2:21" s="1" customFormat="1" ht="16.5">
      <c r="B329" s="67">
        <v>44</v>
      </c>
      <c r="C329" s="70">
        <f t="shared" si="66"/>
        <v>55488</v>
      </c>
      <c r="D329" s="72">
        <f t="shared" si="67"/>
        <v>0</v>
      </c>
      <c r="E329" s="75">
        <f t="shared" si="60"/>
        <v>4.4999999999999998E-2</v>
      </c>
      <c r="F329" s="72">
        <f xml:space="preserve"> -PMT(E329/12,B329,D329)</f>
        <v>0</v>
      </c>
      <c r="G329" s="72">
        <f>D329*E329/12</f>
        <v>0</v>
      </c>
      <c r="H329" s="72">
        <f t="shared" si="58"/>
        <v>0</v>
      </c>
      <c r="I329" s="72">
        <f>D329-H329</f>
        <v>0</v>
      </c>
      <c r="K329" s="72">
        <f t="shared" si="68"/>
        <v>466830.26892932941</v>
      </c>
      <c r="L329" s="83">
        <f t="shared" si="70"/>
        <v>0.39675810716052839</v>
      </c>
      <c r="M329" s="72">
        <f t="shared" si="61"/>
        <v>466830.26892932941</v>
      </c>
      <c r="O329" s="98">
        <f t="shared" si="69"/>
        <v>165</v>
      </c>
      <c r="P329" s="100">
        <f t="shared" si="71"/>
        <v>186098.46691905381</v>
      </c>
      <c r="Q329" s="102">
        <f t="shared" si="62"/>
        <v>3.5000000000000003E-2</v>
      </c>
      <c r="R329" s="100">
        <f t="shared" si="63"/>
        <v>1422.5602485932197</v>
      </c>
      <c r="S329" s="100">
        <f t="shared" si="64"/>
        <v>542.78719518057369</v>
      </c>
      <c r="T329" s="100">
        <f t="shared" si="59"/>
        <v>879.77305341264605</v>
      </c>
      <c r="U329" s="100">
        <f t="shared" si="65"/>
        <v>185218.69386564117</v>
      </c>
    </row>
    <row r="330" spans="2:21" s="1" customFormat="1" ht="16.5">
      <c r="B330" s="67">
        <v>43</v>
      </c>
      <c r="C330" s="70">
        <f t="shared" si="66"/>
        <v>55519</v>
      </c>
      <c r="D330" s="72">
        <f t="shared" si="67"/>
        <v>0</v>
      </c>
      <c r="E330" s="75">
        <f t="shared" si="60"/>
        <v>4.4999999999999998E-2</v>
      </c>
      <c r="F330" s="72">
        <f xml:space="preserve"> -PMT(E330/12,B330,D330)</f>
        <v>0</v>
      </c>
      <c r="G330" s="72">
        <f>D330*E330/12</f>
        <v>0</v>
      </c>
      <c r="H330" s="72">
        <f t="shared" si="58"/>
        <v>0</v>
      </c>
      <c r="I330" s="72">
        <f>D330-H330</f>
        <v>0</v>
      </c>
      <c r="K330" s="72">
        <f t="shared" si="68"/>
        <v>466830.26892932941</v>
      </c>
      <c r="L330" s="83">
        <f t="shared" si="70"/>
        <v>0.39486804321892627</v>
      </c>
      <c r="M330" s="72">
        <f t="shared" si="61"/>
        <v>466830.26892932941</v>
      </c>
      <c r="O330" s="98">
        <f t="shared" si="69"/>
        <v>164</v>
      </c>
      <c r="P330" s="100">
        <f t="shared" si="71"/>
        <v>185218.69386564117</v>
      </c>
      <c r="Q330" s="102">
        <f t="shared" si="62"/>
        <v>3.5000000000000003E-2</v>
      </c>
      <c r="R330" s="100">
        <f t="shared" si="63"/>
        <v>1422.5602485932193</v>
      </c>
      <c r="S330" s="100">
        <f t="shared" si="64"/>
        <v>540.22119044145347</v>
      </c>
      <c r="T330" s="100">
        <f t="shared" si="59"/>
        <v>882.33905815176581</v>
      </c>
      <c r="U330" s="100">
        <f t="shared" si="65"/>
        <v>184336.35480748941</v>
      </c>
    </row>
    <row r="331" spans="2:21" s="1" customFormat="1" ht="16.5">
      <c r="B331" s="67">
        <v>42</v>
      </c>
      <c r="C331" s="70">
        <f t="shared" si="66"/>
        <v>55550</v>
      </c>
      <c r="D331" s="72">
        <f t="shared" si="67"/>
        <v>0</v>
      </c>
      <c r="E331" s="75">
        <f t="shared" si="60"/>
        <v>4.4999999999999998E-2</v>
      </c>
      <c r="F331" s="72">
        <f xml:space="preserve"> -PMT(E331/12,B331,D331)</f>
        <v>0</v>
      </c>
      <c r="G331" s="72">
        <f>D331*E331/12</f>
        <v>0</v>
      </c>
      <c r="H331" s="72">
        <f t="shared" si="58"/>
        <v>0</v>
      </c>
      <c r="I331" s="72">
        <f>D331-H331</f>
        <v>0</v>
      </c>
      <c r="K331" s="72">
        <f t="shared" si="68"/>
        <v>466830.26892932941</v>
      </c>
      <c r="L331" s="83">
        <f t="shared" si="70"/>
        <v>0.39297246659082774</v>
      </c>
      <c r="M331" s="72">
        <f t="shared" si="61"/>
        <v>466830.26892932941</v>
      </c>
      <c r="O331" s="98">
        <f t="shared" si="69"/>
        <v>163</v>
      </c>
      <c r="P331" s="100">
        <f t="shared" si="71"/>
        <v>184336.35480748941</v>
      </c>
      <c r="Q331" s="102">
        <f t="shared" si="62"/>
        <v>3.5000000000000003E-2</v>
      </c>
      <c r="R331" s="100">
        <f t="shared" si="63"/>
        <v>1422.5602485932197</v>
      </c>
      <c r="S331" s="100">
        <f t="shared" si="64"/>
        <v>537.64770152184417</v>
      </c>
      <c r="T331" s="100">
        <f t="shared" si="59"/>
        <v>884.91254707137557</v>
      </c>
      <c r="U331" s="100">
        <f t="shared" si="65"/>
        <v>183451.44226041803</v>
      </c>
    </row>
    <row r="332" spans="2:21" s="1" customFormat="1" ht="16.5">
      <c r="B332" s="67">
        <v>41</v>
      </c>
      <c r="C332" s="70">
        <f t="shared" si="66"/>
        <v>55579</v>
      </c>
      <c r="D332" s="72">
        <f t="shared" si="67"/>
        <v>0</v>
      </c>
      <c r="E332" s="75">
        <f t="shared" si="60"/>
        <v>4.4999999999999998E-2</v>
      </c>
      <c r="F332" s="72">
        <f xml:space="preserve"> -PMT(E332/12,B332,D332)</f>
        <v>0</v>
      </c>
      <c r="G332" s="72">
        <f>D332*E332/12</f>
        <v>0</v>
      </c>
      <c r="H332" s="72">
        <f t="shared" si="58"/>
        <v>0</v>
      </c>
      <c r="I332" s="72">
        <f>D332-H332</f>
        <v>0</v>
      </c>
      <c r="K332" s="72">
        <f t="shared" si="68"/>
        <v>466830.26892932941</v>
      </c>
      <c r="L332" s="83">
        <f t="shared" si="70"/>
        <v>0.39107136119756397</v>
      </c>
      <c r="M332" s="72">
        <f t="shared" si="61"/>
        <v>466830.26892932941</v>
      </c>
      <c r="O332" s="98">
        <f t="shared" si="69"/>
        <v>162</v>
      </c>
      <c r="P332" s="100">
        <f t="shared" si="71"/>
        <v>183451.44226041803</v>
      </c>
      <c r="Q332" s="102">
        <f t="shared" si="62"/>
        <v>3.5000000000000003E-2</v>
      </c>
      <c r="R332" s="100">
        <f t="shared" si="63"/>
        <v>1422.5602485932197</v>
      </c>
      <c r="S332" s="100">
        <f t="shared" si="64"/>
        <v>535.06670659288591</v>
      </c>
      <c r="T332" s="100">
        <f t="shared" si="59"/>
        <v>887.49354200033383</v>
      </c>
      <c r="U332" s="100">
        <f t="shared" si="65"/>
        <v>182563.9487184177</v>
      </c>
    </row>
    <row r="333" spans="2:21" s="1" customFormat="1" ht="16.5">
      <c r="B333" s="67">
        <v>40</v>
      </c>
      <c r="C333" s="70">
        <f t="shared" si="66"/>
        <v>55610</v>
      </c>
      <c r="D333" s="72">
        <f t="shared" si="67"/>
        <v>0</v>
      </c>
      <c r="E333" s="75">
        <f t="shared" si="60"/>
        <v>4.4999999999999998E-2</v>
      </c>
      <c r="F333" s="72">
        <f xml:space="preserve"> -PMT(E333/12,B333,D333)</f>
        <v>0</v>
      </c>
      <c r="G333" s="72">
        <f>D333*E333/12</f>
        <v>0</v>
      </c>
      <c r="H333" s="72">
        <f t="shared" ref="H333:H372" si="72">F333-G333</f>
        <v>0</v>
      </c>
      <c r="I333" s="72">
        <f>D333-H333</f>
        <v>0</v>
      </c>
      <c r="K333" s="72">
        <f t="shared" si="68"/>
        <v>466830.26892932941</v>
      </c>
      <c r="L333" s="83">
        <f t="shared" si="70"/>
        <v>0.3891647109135698</v>
      </c>
      <c r="M333" s="72">
        <f t="shared" si="61"/>
        <v>466830.26892932941</v>
      </c>
      <c r="O333" s="98">
        <f t="shared" si="69"/>
        <v>161</v>
      </c>
      <c r="P333" s="100">
        <f t="shared" si="71"/>
        <v>182563.9487184177</v>
      </c>
      <c r="Q333" s="102">
        <f t="shared" si="62"/>
        <v>3.5000000000000003E-2</v>
      </c>
      <c r="R333" s="100">
        <f t="shared" si="63"/>
        <v>1422.5602485932197</v>
      </c>
      <c r="S333" s="100">
        <f t="shared" si="64"/>
        <v>532.47818376205169</v>
      </c>
      <c r="T333" s="100">
        <f t="shared" ref="T333:T396" si="73">R333-S333</f>
        <v>890.08206483116805</v>
      </c>
      <c r="U333" s="100">
        <f t="shared" si="65"/>
        <v>181673.86665358653</v>
      </c>
    </row>
    <row r="334" spans="2:21" s="1" customFormat="1" ht="16.5">
      <c r="B334" s="67">
        <v>39</v>
      </c>
      <c r="C334" s="70">
        <f t="shared" si="66"/>
        <v>55640</v>
      </c>
      <c r="D334" s="72">
        <f t="shared" si="67"/>
        <v>0</v>
      </c>
      <c r="E334" s="75">
        <f t="shared" ref="E334:E372" si="74">E333</f>
        <v>4.4999999999999998E-2</v>
      </c>
      <c r="F334" s="72">
        <f xml:space="preserve"> -PMT(E334/12,B334,D334)</f>
        <v>0</v>
      </c>
      <c r="G334" s="72">
        <f>D334*E334/12</f>
        <v>0</v>
      </c>
      <c r="H334" s="72">
        <f t="shared" si="72"/>
        <v>0</v>
      </c>
      <c r="I334" s="72">
        <f>D334-H334</f>
        <v>0</v>
      </c>
      <c r="K334" s="72">
        <f t="shared" si="68"/>
        <v>466830.26892932941</v>
      </c>
      <c r="L334" s="83">
        <f t="shared" si="70"/>
        <v>0.38725249956624735</v>
      </c>
      <c r="M334" s="72">
        <f t="shared" ref="M334:M372" si="75">K334-I334</f>
        <v>466830.26892932941</v>
      </c>
      <c r="O334" s="98">
        <f t="shared" si="69"/>
        <v>160</v>
      </c>
      <c r="P334" s="100">
        <f t="shared" si="71"/>
        <v>181673.86665358653</v>
      </c>
      <c r="Q334" s="102">
        <f t="shared" ref="Q334:Q397" si="76">IF(AND(O334&lt;=360,O334&gt;0),$Q$8,0)</f>
        <v>3.5000000000000003E-2</v>
      </c>
      <c r="R334" s="100">
        <f t="shared" ref="R334:R397" si="77" xml:space="preserve"> IFERROR(-PMT(Q334/12,O334,P334),0)</f>
        <v>1422.5602485932197</v>
      </c>
      <c r="S334" s="100">
        <f t="shared" ref="S334:S397" si="78">P334*Q334/12</f>
        <v>529.88211107296081</v>
      </c>
      <c r="T334" s="100">
        <f t="shared" si="73"/>
        <v>892.67813752025893</v>
      </c>
      <c r="U334" s="100">
        <f t="shared" ref="U334:U397" si="79">P334-T334</f>
        <v>180781.18851606626</v>
      </c>
    </row>
    <row r="335" spans="2:21" s="1" customFormat="1" ht="16.5">
      <c r="B335" s="67">
        <v>38</v>
      </c>
      <c r="C335" s="70">
        <f t="shared" ref="C335:C372" si="80">EDATE(C334,1)</f>
        <v>55671</v>
      </c>
      <c r="D335" s="72">
        <f t="shared" ref="D335:D372" si="81">IF(B335&lt;$M$7,0,I334)</f>
        <v>0</v>
      </c>
      <c r="E335" s="75">
        <f t="shared" si="74"/>
        <v>4.4999999999999998E-2</v>
      </c>
      <c r="F335" s="72">
        <f xml:space="preserve"> -PMT(E335/12,B335,D335)</f>
        <v>0</v>
      </c>
      <c r="G335" s="72">
        <f>D335*E335/12</f>
        <v>0</v>
      </c>
      <c r="H335" s="72">
        <f t="shared" si="72"/>
        <v>0</v>
      </c>
      <c r="I335" s="72">
        <f>D335-H335</f>
        <v>0</v>
      </c>
      <c r="K335" s="72">
        <f t="shared" ref="K335:K372" si="82">IF(MOD(B335,12)=0,K334*(1+$H$7),K334)</f>
        <v>466830.26892932941</v>
      </c>
      <c r="L335" s="83">
        <f t="shared" si="70"/>
        <v>0.38533471093582855</v>
      </c>
      <c r="M335" s="72">
        <f t="shared" si="75"/>
        <v>466830.26892932941</v>
      </c>
      <c r="O335" s="98">
        <f t="shared" ref="O335:O398" si="83">IF(B335=$M$7-1,360,0)+IF(O334&gt;0,O334-1,0)</f>
        <v>159</v>
      </c>
      <c r="P335" s="100">
        <f t="shared" si="71"/>
        <v>180781.18851606626</v>
      </c>
      <c r="Q335" s="102">
        <f t="shared" si="76"/>
        <v>3.5000000000000003E-2</v>
      </c>
      <c r="R335" s="100">
        <f t="shared" si="77"/>
        <v>1422.5602485932195</v>
      </c>
      <c r="S335" s="100">
        <f t="shared" si="78"/>
        <v>527.27846650519325</v>
      </c>
      <c r="T335" s="100">
        <f t="shared" si="73"/>
        <v>895.28178208802626</v>
      </c>
      <c r="U335" s="100">
        <f t="shared" si="79"/>
        <v>179885.90673397825</v>
      </c>
    </row>
    <row r="336" spans="2:21" s="1" customFormat="1" ht="16.5">
      <c r="B336" s="67">
        <v>37</v>
      </c>
      <c r="C336" s="70">
        <f t="shared" si="80"/>
        <v>55701</v>
      </c>
      <c r="D336" s="72">
        <f t="shared" si="81"/>
        <v>0</v>
      </c>
      <c r="E336" s="75">
        <f t="shared" si="74"/>
        <v>4.4999999999999998E-2</v>
      </c>
      <c r="F336" s="72">
        <f xml:space="preserve"> -PMT(E336/12,B336,D336)</f>
        <v>0</v>
      </c>
      <c r="G336" s="72">
        <f>D336*E336/12</f>
        <v>0</v>
      </c>
      <c r="H336" s="72">
        <f t="shared" si="72"/>
        <v>0</v>
      </c>
      <c r="I336" s="72">
        <f>D336-H336</f>
        <v>0</v>
      </c>
      <c r="K336" s="72">
        <f t="shared" si="82"/>
        <v>466830.26892932941</v>
      </c>
      <c r="L336" s="83">
        <f t="shared" si="70"/>
        <v>0.3834113287552377</v>
      </c>
      <c r="M336" s="72">
        <f t="shared" si="75"/>
        <v>466830.26892932941</v>
      </c>
      <c r="O336" s="98">
        <f t="shared" si="83"/>
        <v>158</v>
      </c>
      <c r="P336" s="100">
        <f t="shared" si="71"/>
        <v>179885.90673397825</v>
      </c>
      <c r="Q336" s="102">
        <f t="shared" si="76"/>
        <v>3.5000000000000003E-2</v>
      </c>
      <c r="R336" s="100">
        <f t="shared" si="77"/>
        <v>1422.5602485932197</v>
      </c>
      <c r="S336" s="100">
        <f t="shared" si="78"/>
        <v>524.6672279741033</v>
      </c>
      <c r="T336" s="100">
        <f t="shared" si="73"/>
        <v>897.89302061911644</v>
      </c>
      <c r="U336" s="100">
        <f t="shared" si="79"/>
        <v>178988.01371335913</v>
      </c>
    </row>
    <row r="337" spans="2:21" s="1" customFormat="1" ht="16.5">
      <c r="B337" s="67">
        <v>36</v>
      </c>
      <c r="C337" s="70">
        <f t="shared" si="80"/>
        <v>55732</v>
      </c>
      <c r="D337" s="72">
        <f t="shared" si="81"/>
        <v>0</v>
      </c>
      <c r="E337" s="75">
        <f t="shared" si="74"/>
        <v>4.4999999999999998E-2</v>
      </c>
      <c r="F337" s="72">
        <f xml:space="preserve"> -PMT(E337/12,B337,D337)</f>
        <v>0</v>
      </c>
      <c r="G337" s="72">
        <f>D337*E337/12</f>
        <v>0</v>
      </c>
      <c r="H337" s="72">
        <f t="shared" si="72"/>
        <v>0</v>
      </c>
      <c r="I337" s="72">
        <f>D337-H337</f>
        <v>0</v>
      </c>
      <c r="K337" s="72">
        <f t="shared" si="82"/>
        <v>471498.57161862269</v>
      </c>
      <c r="L337" s="83">
        <f t="shared" si="70"/>
        <v>0.37770528387124097</v>
      </c>
      <c r="M337" s="72">
        <f t="shared" si="75"/>
        <v>471498.57161862269</v>
      </c>
      <c r="O337" s="98">
        <f t="shared" si="83"/>
        <v>157</v>
      </c>
      <c r="P337" s="100">
        <f t="shared" si="71"/>
        <v>178988.01371335913</v>
      </c>
      <c r="Q337" s="102">
        <f t="shared" si="76"/>
        <v>3.5000000000000003E-2</v>
      </c>
      <c r="R337" s="100">
        <f t="shared" si="77"/>
        <v>1422.5602485932197</v>
      </c>
      <c r="S337" s="100">
        <f t="shared" si="78"/>
        <v>522.04837333063085</v>
      </c>
      <c r="T337" s="100">
        <f t="shared" si="73"/>
        <v>900.51187526258889</v>
      </c>
      <c r="U337" s="100">
        <f t="shared" si="79"/>
        <v>178087.50183809653</v>
      </c>
    </row>
    <row r="338" spans="2:21" s="1" customFormat="1" ht="16.5">
      <c r="B338" s="67">
        <v>35</v>
      </c>
      <c r="C338" s="70">
        <f t="shared" si="80"/>
        <v>55763</v>
      </c>
      <c r="D338" s="72">
        <f t="shared" si="81"/>
        <v>0</v>
      </c>
      <c r="E338" s="75">
        <f t="shared" si="74"/>
        <v>4.4999999999999998E-2</v>
      </c>
      <c r="F338" s="72">
        <f xml:space="preserve"> -PMT(E338/12,B338,D338)</f>
        <v>0</v>
      </c>
      <c r="G338" s="72">
        <f>D338*E338/12</f>
        <v>0</v>
      </c>
      <c r="H338" s="72">
        <f t="shared" si="72"/>
        <v>0</v>
      </c>
      <c r="I338" s="72">
        <f>D338-H338</f>
        <v>0</v>
      </c>
      <c r="K338" s="72">
        <f t="shared" si="82"/>
        <v>471498.57161862269</v>
      </c>
      <c r="L338" s="83">
        <f t="shared" si="70"/>
        <v>0.37578982023551522</v>
      </c>
      <c r="M338" s="72">
        <f t="shared" si="75"/>
        <v>471498.57161862269</v>
      </c>
      <c r="O338" s="98">
        <f t="shared" si="83"/>
        <v>156</v>
      </c>
      <c r="P338" s="100">
        <f t="shared" si="71"/>
        <v>178087.50183809653</v>
      </c>
      <c r="Q338" s="102">
        <f t="shared" si="76"/>
        <v>3.5000000000000003E-2</v>
      </c>
      <c r="R338" s="100">
        <f t="shared" si="77"/>
        <v>1422.5602485932197</v>
      </c>
      <c r="S338" s="100">
        <f t="shared" si="78"/>
        <v>519.42188036111497</v>
      </c>
      <c r="T338" s="100">
        <f t="shared" si="73"/>
        <v>903.13836823210477</v>
      </c>
      <c r="U338" s="100">
        <f t="shared" si="79"/>
        <v>177184.36346986442</v>
      </c>
    </row>
    <row r="339" spans="2:21" s="1" customFormat="1" ht="16.5">
      <c r="B339" s="67">
        <v>34</v>
      </c>
      <c r="C339" s="70">
        <f t="shared" si="80"/>
        <v>55793</v>
      </c>
      <c r="D339" s="72">
        <f t="shared" si="81"/>
        <v>0</v>
      </c>
      <c r="E339" s="75">
        <f t="shared" si="74"/>
        <v>4.4999999999999998E-2</v>
      </c>
      <c r="F339" s="72">
        <f xml:space="preserve"> -PMT(E339/12,B339,D339)</f>
        <v>0</v>
      </c>
      <c r="G339" s="72">
        <f>D339*E339/12</f>
        <v>0</v>
      </c>
      <c r="H339" s="72">
        <f t="shared" si="72"/>
        <v>0</v>
      </c>
      <c r="I339" s="72">
        <f>D339-H339</f>
        <v>0</v>
      </c>
      <c r="K339" s="72">
        <f t="shared" si="82"/>
        <v>471498.57161862269</v>
      </c>
      <c r="L339" s="83">
        <f t="shared" si="70"/>
        <v>0.37386876983085193</v>
      </c>
      <c r="M339" s="72">
        <f t="shared" si="75"/>
        <v>471498.57161862269</v>
      </c>
      <c r="O339" s="98">
        <f t="shared" si="83"/>
        <v>155</v>
      </c>
      <c r="P339" s="100">
        <f t="shared" si="71"/>
        <v>177184.36346986442</v>
      </c>
      <c r="Q339" s="102">
        <f t="shared" si="76"/>
        <v>3.5000000000000003E-2</v>
      </c>
      <c r="R339" s="100">
        <f t="shared" si="77"/>
        <v>1422.5602485932197</v>
      </c>
      <c r="S339" s="100">
        <f t="shared" si="78"/>
        <v>516.78772678710459</v>
      </c>
      <c r="T339" s="100">
        <f t="shared" si="73"/>
        <v>905.77252180611515</v>
      </c>
      <c r="U339" s="100">
        <f t="shared" si="79"/>
        <v>176278.59094805829</v>
      </c>
    </row>
    <row r="340" spans="2:21" s="1" customFormat="1" ht="16.5">
      <c r="B340" s="67">
        <v>33</v>
      </c>
      <c r="C340" s="70">
        <f t="shared" si="80"/>
        <v>55824</v>
      </c>
      <c r="D340" s="72">
        <f t="shared" si="81"/>
        <v>0</v>
      </c>
      <c r="E340" s="75">
        <f t="shared" si="74"/>
        <v>4.4999999999999998E-2</v>
      </c>
      <c r="F340" s="72">
        <f xml:space="preserve"> -PMT(E340/12,B340,D340)</f>
        <v>0</v>
      </c>
      <c r="G340" s="72">
        <f>D340*E340/12</f>
        <v>0</v>
      </c>
      <c r="H340" s="72">
        <f t="shared" si="72"/>
        <v>0</v>
      </c>
      <c r="I340" s="72">
        <f>D340-H340</f>
        <v>0</v>
      </c>
      <c r="K340" s="72">
        <f t="shared" si="82"/>
        <v>471498.57161862269</v>
      </c>
      <c r="L340" s="83">
        <f t="shared" si="70"/>
        <v>0.3719421163625084</v>
      </c>
      <c r="M340" s="72">
        <f t="shared" si="75"/>
        <v>471498.57161862269</v>
      </c>
      <c r="O340" s="98">
        <f t="shared" si="83"/>
        <v>154</v>
      </c>
      <c r="P340" s="100">
        <f t="shared" si="71"/>
        <v>176278.59094805829</v>
      </c>
      <c r="Q340" s="102">
        <f t="shared" si="76"/>
        <v>3.5000000000000003E-2</v>
      </c>
      <c r="R340" s="100">
        <f t="shared" si="77"/>
        <v>1422.5602485932195</v>
      </c>
      <c r="S340" s="100">
        <f t="shared" si="78"/>
        <v>514.14589026517012</v>
      </c>
      <c r="T340" s="100">
        <f t="shared" si="73"/>
        <v>908.41435832804939</v>
      </c>
      <c r="U340" s="100">
        <f t="shared" si="79"/>
        <v>175370.17658973025</v>
      </c>
    </row>
    <row r="341" spans="2:21" s="1" customFormat="1" ht="16.5">
      <c r="B341" s="67">
        <v>32</v>
      </c>
      <c r="C341" s="70">
        <f t="shared" si="80"/>
        <v>55854</v>
      </c>
      <c r="D341" s="72">
        <f t="shared" si="81"/>
        <v>0</v>
      </c>
      <c r="E341" s="75">
        <f t="shared" si="74"/>
        <v>4.4999999999999998E-2</v>
      </c>
      <c r="F341" s="72">
        <f xml:space="preserve"> -PMT(E341/12,B341,D341)</f>
        <v>0</v>
      </c>
      <c r="G341" s="72">
        <f>D341*E341/12</f>
        <v>0</v>
      </c>
      <c r="H341" s="72">
        <f t="shared" si="72"/>
        <v>0</v>
      </c>
      <c r="I341" s="72">
        <f>D341-H341</f>
        <v>0</v>
      </c>
      <c r="K341" s="72">
        <f t="shared" si="82"/>
        <v>471498.57161862269</v>
      </c>
      <c r="L341" s="83">
        <f t="shared" si="70"/>
        <v>0.37000984348821553</v>
      </c>
      <c r="M341" s="72">
        <f t="shared" si="75"/>
        <v>471498.57161862269</v>
      </c>
      <c r="O341" s="98">
        <f t="shared" si="83"/>
        <v>153</v>
      </c>
      <c r="P341" s="100">
        <f t="shared" si="71"/>
        <v>175370.17658973025</v>
      </c>
      <c r="Q341" s="102">
        <f t="shared" si="76"/>
        <v>3.5000000000000003E-2</v>
      </c>
      <c r="R341" s="100">
        <f t="shared" si="77"/>
        <v>1422.5602485932197</v>
      </c>
      <c r="S341" s="100">
        <f t="shared" si="78"/>
        <v>511.49634838671324</v>
      </c>
      <c r="T341" s="100">
        <f t="shared" si="73"/>
        <v>911.06390020650656</v>
      </c>
      <c r="U341" s="100">
        <f t="shared" si="79"/>
        <v>174459.11268952375</v>
      </c>
    </row>
    <row r="342" spans="2:21" s="1" customFormat="1" ht="16.5">
      <c r="B342" s="67">
        <v>31</v>
      </c>
      <c r="C342" s="70">
        <f t="shared" si="80"/>
        <v>55885</v>
      </c>
      <c r="D342" s="72">
        <f t="shared" si="81"/>
        <v>0</v>
      </c>
      <c r="E342" s="75">
        <f t="shared" si="74"/>
        <v>4.4999999999999998E-2</v>
      </c>
      <c r="F342" s="72">
        <f xml:space="preserve"> -PMT(E342/12,B342,D342)</f>
        <v>0</v>
      </c>
      <c r="G342" s="72">
        <f>D342*E342/12</f>
        <v>0</v>
      </c>
      <c r="H342" s="72">
        <f t="shared" si="72"/>
        <v>0</v>
      </c>
      <c r="I342" s="72">
        <f>D342-H342</f>
        <v>0</v>
      </c>
      <c r="K342" s="72">
        <f t="shared" si="82"/>
        <v>471498.57161862269</v>
      </c>
      <c r="L342" s="83">
        <f t="shared" si="70"/>
        <v>0.36807193481803929</v>
      </c>
      <c r="M342" s="72">
        <f t="shared" si="75"/>
        <v>471498.57161862269</v>
      </c>
      <c r="O342" s="98">
        <f t="shared" si="83"/>
        <v>152</v>
      </c>
      <c r="P342" s="100">
        <f t="shared" si="71"/>
        <v>174459.11268952375</v>
      </c>
      <c r="Q342" s="102">
        <f t="shared" si="76"/>
        <v>3.5000000000000003E-2</v>
      </c>
      <c r="R342" s="100">
        <f t="shared" si="77"/>
        <v>1422.5602485932197</v>
      </c>
      <c r="S342" s="100">
        <f t="shared" si="78"/>
        <v>508.83907867777765</v>
      </c>
      <c r="T342" s="100">
        <f t="shared" si="73"/>
        <v>913.72116991544203</v>
      </c>
      <c r="U342" s="100">
        <f t="shared" si="79"/>
        <v>173545.39151960833</v>
      </c>
    </row>
    <row r="343" spans="2:21" s="1" customFormat="1" ht="16.5">
      <c r="B343" s="67">
        <v>30</v>
      </c>
      <c r="C343" s="70">
        <f t="shared" si="80"/>
        <v>55916</v>
      </c>
      <c r="D343" s="72">
        <f t="shared" si="81"/>
        <v>0</v>
      </c>
      <c r="E343" s="75">
        <f t="shared" si="74"/>
        <v>4.4999999999999998E-2</v>
      </c>
      <c r="F343" s="72">
        <f xml:space="preserve"> -PMT(E343/12,B343,D343)</f>
        <v>0</v>
      </c>
      <c r="G343" s="72">
        <f>D343*E343/12</f>
        <v>0</v>
      </c>
      <c r="H343" s="72">
        <f t="shared" si="72"/>
        <v>0</v>
      </c>
      <c r="I343" s="72">
        <f>D343-H343</f>
        <v>0</v>
      </c>
      <c r="K343" s="72">
        <f t="shared" si="82"/>
        <v>471498.57161862269</v>
      </c>
      <c r="L343" s="83">
        <f t="shared" si="70"/>
        <v>0.36612837391424169</v>
      </c>
      <c r="M343" s="72">
        <f t="shared" si="75"/>
        <v>471498.57161862269</v>
      </c>
      <c r="O343" s="98">
        <f t="shared" si="83"/>
        <v>151</v>
      </c>
      <c r="P343" s="100">
        <f t="shared" si="71"/>
        <v>173545.39151960833</v>
      </c>
      <c r="Q343" s="102">
        <f t="shared" si="76"/>
        <v>3.5000000000000003E-2</v>
      </c>
      <c r="R343" s="100">
        <f t="shared" si="77"/>
        <v>1422.5602485932197</v>
      </c>
      <c r="S343" s="100">
        <f t="shared" si="78"/>
        <v>506.1740585988577</v>
      </c>
      <c r="T343" s="100">
        <f t="shared" si="73"/>
        <v>916.38618999436198</v>
      </c>
      <c r="U343" s="100">
        <f t="shared" si="79"/>
        <v>172629.00532961395</v>
      </c>
    </row>
    <row r="344" spans="2:21" s="1" customFormat="1" ht="16.5">
      <c r="B344" s="67">
        <v>29</v>
      </c>
      <c r="C344" s="70">
        <f t="shared" si="80"/>
        <v>55944</v>
      </c>
      <c r="D344" s="72">
        <f t="shared" si="81"/>
        <v>0</v>
      </c>
      <c r="E344" s="75">
        <f t="shared" si="74"/>
        <v>4.4999999999999998E-2</v>
      </c>
      <c r="F344" s="72">
        <f xml:space="preserve"> -PMT(E344/12,B344,D344)</f>
        <v>0</v>
      </c>
      <c r="G344" s="72">
        <f>D344*E344/12</f>
        <v>0</v>
      </c>
      <c r="H344" s="72">
        <f t="shared" si="72"/>
        <v>0</v>
      </c>
      <c r="I344" s="72">
        <f>D344-H344</f>
        <v>0</v>
      </c>
      <c r="K344" s="72">
        <f t="shared" si="82"/>
        <v>471498.57161862269</v>
      </c>
      <c r="L344" s="83">
        <f t="shared" si="70"/>
        <v>0.36417914429114134</v>
      </c>
      <c r="M344" s="72">
        <f t="shared" si="75"/>
        <v>471498.57161862269</v>
      </c>
      <c r="O344" s="98">
        <f t="shared" si="83"/>
        <v>150</v>
      </c>
      <c r="P344" s="100">
        <f t="shared" si="71"/>
        <v>172629.00532961395</v>
      </c>
      <c r="Q344" s="102">
        <f t="shared" si="76"/>
        <v>3.5000000000000003E-2</v>
      </c>
      <c r="R344" s="100">
        <f t="shared" si="77"/>
        <v>1422.5602485932193</v>
      </c>
      <c r="S344" s="100">
        <f t="shared" si="78"/>
        <v>503.50126554470739</v>
      </c>
      <c r="T344" s="100">
        <f t="shared" si="73"/>
        <v>919.05898304851189</v>
      </c>
      <c r="U344" s="100">
        <f t="shared" si="79"/>
        <v>171709.94634656544</v>
      </c>
    </row>
    <row r="345" spans="2:21" s="1" customFormat="1" ht="16.5">
      <c r="B345" s="67">
        <v>28</v>
      </c>
      <c r="C345" s="70">
        <f t="shared" si="80"/>
        <v>55975</v>
      </c>
      <c r="D345" s="72">
        <f t="shared" si="81"/>
        <v>0</v>
      </c>
      <c r="E345" s="75">
        <f t="shared" si="74"/>
        <v>4.4999999999999998E-2</v>
      </c>
      <c r="F345" s="72">
        <f xml:space="preserve"> -PMT(E345/12,B345,D345)</f>
        <v>0</v>
      </c>
      <c r="G345" s="72">
        <f>D345*E345/12</f>
        <v>0</v>
      </c>
      <c r="H345" s="72">
        <f t="shared" si="72"/>
        <v>0</v>
      </c>
      <c r="I345" s="72">
        <f>D345-H345</f>
        <v>0</v>
      </c>
      <c r="K345" s="72">
        <f t="shared" si="82"/>
        <v>471498.57161862269</v>
      </c>
      <c r="L345" s="83">
        <f t="shared" si="70"/>
        <v>0.36222422941497368</v>
      </c>
      <c r="M345" s="72">
        <f t="shared" si="75"/>
        <v>471498.57161862269</v>
      </c>
      <c r="O345" s="98">
        <f t="shared" si="83"/>
        <v>149</v>
      </c>
      <c r="P345" s="100">
        <f t="shared" si="71"/>
        <v>171709.94634656544</v>
      </c>
      <c r="Q345" s="102">
        <f t="shared" si="76"/>
        <v>3.5000000000000003E-2</v>
      </c>
      <c r="R345" s="100">
        <f t="shared" si="77"/>
        <v>1422.5602485932195</v>
      </c>
      <c r="S345" s="100">
        <f t="shared" si="78"/>
        <v>500.8206768441492</v>
      </c>
      <c r="T345" s="100">
        <f t="shared" si="73"/>
        <v>921.73957174907036</v>
      </c>
      <c r="U345" s="100">
        <f t="shared" si="79"/>
        <v>170788.20677481638</v>
      </c>
    </row>
    <row r="346" spans="2:21" s="1" customFormat="1" ht="16.5">
      <c r="B346" s="67">
        <v>27</v>
      </c>
      <c r="C346" s="70">
        <f t="shared" si="80"/>
        <v>56005</v>
      </c>
      <c r="D346" s="72">
        <f t="shared" si="81"/>
        <v>0</v>
      </c>
      <c r="E346" s="75">
        <f t="shared" si="74"/>
        <v>4.4999999999999998E-2</v>
      </c>
      <c r="F346" s="72">
        <f xml:space="preserve"> -PMT(E346/12,B346,D346)</f>
        <v>0</v>
      </c>
      <c r="G346" s="72">
        <f>D346*E346/12</f>
        <v>0</v>
      </c>
      <c r="H346" s="72">
        <f t="shared" si="72"/>
        <v>0</v>
      </c>
      <c r="I346" s="72">
        <f>D346-H346</f>
        <v>0</v>
      </c>
      <c r="K346" s="72">
        <f t="shared" si="82"/>
        <v>471498.57161862269</v>
      </c>
      <c r="L346" s="83">
        <f t="shared" si="70"/>
        <v>0.36026361270375046</v>
      </c>
      <c r="M346" s="72">
        <f t="shared" si="75"/>
        <v>471498.57161862269</v>
      </c>
      <c r="O346" s="98">
        <f t="shared" si="83"/>
        <v>148</v>
      </c>
      <c r="P346" s="100">
        <f t="shared" si="71"/>
        <v>170788.20677481638</v>
      </c>
      <c r="Q346" s="102">
        <f t="shared" si="76"/>
        <v>3.5000000000000003E-2</v>
      </c>
      <c r="R346" s="100">
        <f t="shared" si="77"/>
        <v>1422.5602485932197</v>
      </c>
      <c r="S346" s="100">
        <f t="shared" si="78"/>
        <v>498.13226975988118</v>
      </c>
      <c r="T346" s="100">
        <f t="shared" si="73"/>
        <v>924.42797883333856</v>
      </c>
      <c r="U346" s="100">
        <f t="shared" si="79"/>
        <v>169863.77879598303</v>
      </c>
    </row>
    <row r="347" spans="2:21" s="1" customFormat="1" ht="16.5">
      <c r="B347" s="67">
        <v>26</v>
      </c>
      <c r="C347" s="70">
        <f t="shared" si="80"/>
        <v>56036</v>
      </c>
      <c r="D347" s="72">
        <f t="shared" si="81"/>
        <v>0</v>
      </c>
      <c r="E347" s="75">
        <f t="shared" si="74"/>
        <v>4.4999999999999998E-2</v>
      </c>
      <c r="F347" s="72">
        <f xml:space="preserve"> -PMT(E347/12,B347,D347)</f>
        <v>0</v>
      </c>
      <c r="G347" s="72">
        <f>D347*E347/12</f>
        <v>0</v>
      </c>
      <c r="H347" s="72">
        <f t="shared" si="72"/>
        <v>0</v>
      </c>
      <c r="I347" s="72">
        <f>D347-H347</f>
        <v>0</v>
      </c>
      <c r="K347" s="72">
        <f t="shared" si="82"/>
        <v>471498.57161862269</v>
      </c>
      <c r="L347" s="83">
        <f t="shared" si="70"/>
        <v>0.35829727752711948</v>
      </c>
      <c r="M347" s="72">
        <f t="shared" si="75"/>
        <v>471498.57161862269</v>
      </c>
      <c r="O347" s="98">
        <f t="shared" si="83"/>
        <v>147</v>
      </c>
      <c r="P347" s="100">
        <f t="shared" si="71"/>
        <v>169863.77879598303</v>
      </c>
      <c r="Q347" s="102">
        <f t="shared" si="76"/>
        <v>3.5000000000000003E-2</v>
      </c>
      <c r="R347" s="100">
        <f t="shared" si="77"/>
        <v>1422.5602485932195</v>
      </c>
      <c r="S347" s="100">
        <f t="shared" si="78"/>
        <v>495.43602148828387</v>
      </c>
      <c r="T347" s="100">
        <f t="shared" si="73"/>
        <v>927.1242271049357</v>
      </c>
      <c r="U347" s="100">
        <f t="shared" si="79"/>
        <v>168936.65456887809</v>
      </c>
    </row>
    <row r="348" spans="2:21" s="1" customFormat="1" ht="16.5">
      <c r="B348" s="67">
        <v>25</v>
      </c>
      <c r="C348" s="70">
        <f t="shared" si="80"/>
        <v>56066</v>
      </c>
      <c r="D348" s="72">
        <f t="shared" si="81"/>
        <v>0</v>
      </c>
      <c r="E348" s="75">
        <f t="shared" si="74"/>
        <v>4.4999999999999998E-2</v>
      </c>
      <c r="F348" s="72">
        <f xml:space="preserve"> -PMT(E348/12,B348,D348)</f>
        <v>0</v>
      </c>
      <c r="G348" s="72">
        <f>D348*E348/12</f>
        <v>0</v>
      </c>
      <c r="H348" s="72">
        <f t="shared" si="72"/>
        <v>0</v>
      </c>
      <c r="I348" s="72">
        <f>D348-H348</f>
        <v>0</v>
      </c>
      <c r="K348" s="72">
        <f t="shared" si="82"/>
        <v>471498.57161862269</v>
      </c>
      <c r="L348" s="83">
        <f t="shared" si="70"/>
        <v>0.3563252072062234</v>
      </c>
      <c r="M348" s="72">
        <f t="shared" si="75"/>
        <v>471498.57161862269</v>
      </c>
      <c r="O348" s="98">
        <f t="shared" si="83"/>
        <v>146</v>
      </c>
      <c r="P348" s="100">
        <f t="shared" si="71"/>
        <v>168936.65456887809</v>
      </c>
      <c r="Q348" s="102">
        <f t="shared" si="76"/>
        <v>3.5000000000000003E-2</v>
      </c>
      <c r="R348" s="100">
        <f t="shared" si="77"/>
        <v>1422.5602485932197</v>
      </c>
      <c r="S348" s="100">
        <f t="shared" si="78"/>
        <v>492.73190915922783</v>
      </c>
      <c r="T348" s="100">
        <f t="shared" si="73"/>
        <v>929.82833943399191</v>
      </c>
      <c r="U348" s="100">
        <f t="shared" si="79"/>
        <v>168006.82622944409</v>
      </c>
    </row>
    <row r="349" spans="2:21" s="1" customFormat="1" ht="16.5">
      <c r="B349" s="67">
        <v>24</v>
      </c>
      <c r="C349" s="70">
        <f t="shared" si="80"/>
        <v>56097</v>
      </c>
      <c r="D349" s="72">
        <f t="shared" si="81"/>
        <v>0</v>
      </c>
      <c r="E349" s="75">
        <f t="shared" si="74"/>
        <v>4.4999999999999998E-2</v>
      </c>
      <c r="F349" s="72">
        <f xml:space="preserve"> -PMT(E349/12,B349,D349)</f>
        <v>0</v>
      </c>
      <c r="G349" s="72">
        <f>D349*E349/12</f>
        <v>0</v>
      </c>
      <c r="H349" s="72">
        <f t="shared" si="72"/>
        <v>0</v>
      </c>
      <c r="I349" s="72">
        <f>D349-H349</f>
        <v>0</v>
      </c>
      <c r="K349" s="72">
        <f t="shared" si="82"/>
        <v>476213.55733480892</v>
      </c>
      <c r="L349" s="83">
        <f t="shared" si="70"/>
        <v>0.35083899506292876</v>
      </c>
      <c r="M349" s="72">
        <f t="shared" si="75"/>
        <v>476213.55733480892</v>
      </c>
      <c r="O349" s="98">
        <f t="shared" si="83"/>
        <v>145</v>
      </c>
      <c r="P349" s="100">
        <f t="shared" si="71"/>
        <v>168006.82622944409</v>
      </c>
      <c r="Q349" s="102">
        <f t="shared" si="76"/>
        <v>3.5000000000000003E-2</v>
      </c>
      <c r="R349" s="100">
        <f t="shared" si="77"/>
        <v>1422.5602485932195</v>
      </c>
      <c r="S349" s="100">
        <f t="shared" si="78"/>
        <v>490.01990983587865</v>
      </c>
      <c r="T349" s="100">
        <f t="shared" si="73"/>
        <v>932.54033875734081</v>
      </c>
      <c r="U349" s="100">
        <f t="shared" si="79"/>
        <v>167074.28589068676</v>
      </c>
    </row>
    <row r="350" spans="2:21" s="1" customFormat="1" ht="16.5">
      <c r="B350" s="67">
        <v>23</v>
      </c>
      <c r="C350" s="70">
        <f t="shared" si="80"/>
        <v>56128</v>
      </c>
      <c r="D350" s="72">
        <f t="shared" si="81"/>
        <v>0</v>
      </c>
      <c r="E350" s="75">
        <f t="shared" si="74"/>
        <v>4.4999999999999998E-2</v>
      </c>
      <c r="F350" s="72">
        <f xml:space="preserve"> -PMT(E350/12,B350,D350)</f>
        <v>0</v>
      </c>
      <c r="G350" s="72">
        <f>D350*E350/12</f>
        <v>0</v>
      </c>
      <c r="H350" s="72">
        <f t="shared" si="72"/>
        <v>0</v>
      </c>
      <c r="I350" s="72">
        <f>D350-H350</f>
        <v>0</v>
      </c>
      <c r="K350" s="72">
        <f t="shared" si="82"/>
        <v>476213.55733480892</v>
      </c>
      <c r="L350" s="83">
        <f t="shared" si="70"/>
        <v>0.34887504373547595</v>
      </c>
      <c r="M350" s="72">
        <f t="shared" si="75"/>
        <v>476213.55733480892</v>
      </c>
      <c r="O350" s="98">
        <f t="shared" si="83"/>
        <v>144</v>
      </c>
      <c r="P350" s="100">
        <f t="shared" si="71"/>
        <v>167074.28589068676</v>
      </c>
      <c r="Q350" s="102">
        <f t="shared" si="76"/>
        <v>3.5000000000000003E-2</v>
      </c>
      <c r="R350" s="100">
        <f t="shared" si="77"/>
        <v>1422.5602485932195</v>
      </c>
      <c r="S350" s="100">
        <f t="shared" si="78"/>
        <v>487.3000005145031</v>
      </c>
      <c r="T350" s="100">
        <f t="shared" si="73"/>
        <v>935.26024807871636</v>
      </c>
      <c r="U350" s="100">
        <f t="shared" si="79"/>
        <v>166139.02564260806</v>
      </c>
    </row>
    <row r="351" spans="2:21" s="1" customFormat="1" ht="16.5">
      <c r="B351" s="67">
        <v>22</v>
      </c>
      <c r="C351" s="70">
        <f t="shared" si="80"/>
        <v>56158</v>
      </c>
      <c r="D351" s="72">
        <f t="shared" si="81"/>
        <v>0</v>
      </c>
      <c r="E351" s="75">
        <f t="shared" si="74"/>
        <v>4.4999999999999998E-2</v>
      </c>
      <c r="F351" s="72">
        <f xml:space="preserve"> -PMT(E351/12,B351,D351)</f>
        <v>0</v>
      </c>
      <c r="G351" s="72">
        <f>D351*E351/12</f>
        <v>0</v>
      </c>
      <c r="H351" s="72">
        <f t="shared" si="72"/>
        <v>0</v>
      </c>
      <c r="I351" s="72">
        <f>D351-H351</f>
        <v>0</v>
      </c>
      <c r="K351" s="72">
        <f t="shared" si="82"/>
        <v>476213.55733480892</v>
      </c>
      <c r="L351" s="83">
        <f t="shared" si="70"/>
        <v>0.34690536421665141</v>
      </c>
      <c r="M351" s="72">
        <f t="shared" si="75"/>
        <v>476213.55733480892</v>
      </c>
      <c r="O351" s="98">
        <f t="shared" si="83"/>
        <v>143</v>
      </c>
      <c r="P351" s="100">
        <f t="shared" si="71"/>
        <v>166139.02564260806</v>
      </c>
      <c r="Q351" s="102">
        <f t="shared" si="76"/>
        <v>3.5000000000000003E-2</v>
      </c>
      <c r="R351" s="100">
        <f t="shared" si="77"/>
        <v>1422.5602485932195</v>
      </c>
      <c r="S351" s="100">
        <f t="shared" si="78"/>
        <v>484.57215812427353</v>
      </c>
      <c r="T351" s="100">
        <f t="shared" si="73"/>
        <v>937.98809046894598</v>
      </c>
      <c r="U351" s="100">
        <f t="shared" si="79"/>
        <v>165201.03755213911</v>
      </c>
    </row>
    <row r="352" spans="2:21" s="1" customFormat="1" ht="16.5">
      <c r="B352" s="67">
        <v>21</v>
      </c>
      <c r="C352" s="70">
        <f t="shared" si="80"/>
        <v>56189</v>
      </c>
      <c r="D352" s="72">
        <f t="shared" si="81"/>
        <v>0</v>
      </c>
      <c r="E352" s="75">
        <f t="shared" si="74"/>
        <v>4.4999999999999998E-2</v>
      </c>
      <c r="F352" s="72">
        <f xml:space="preserve"> -PMT(E352/12,B352,D352)</f>
        <v>0</v>
      </c>
      <c r="G352" s="72">
        <f>D352*E352/12</f>
        <v>0</v>
      </c>
      <c r="H352" s="72">
        <f t="shared" si="72"/>
        <v>0</v>
      </c>
      <c r="I352" s="72">
        <f>D352-H352</f>
        <v>0</v>
      </c>
      <c r="K352" s="72">
        <f t="shared" si="82"/>
        <v>476213.55733480892</v>
      </c>
      <c r="L352" s="83">
        <f t="shared" si="70"/>
        <v>0.34492993979923037</v>
      </c>
      <c r="M352" s="72">
        <f t="shared" si="75"/>
        <v>476213.55733480892</v>
      </c>
      <c r="O352" s="98">
        <f t="shared" si="83"/>
        <v>142</v>
      </c>
      <c r="P352" s="100">
        <f t="shared" si="71"/>
        <v>165201.03755213911</v>
      </c>
      <c r="Q352" s="102">
        <f t="shared" si="76"/>
        <v>3.5000000000000003E-2</v>
      </c>
      <c r="R352" s="100">
        <f t="shared" si="77"/>
        <v>1422.5602485932197</v>
      </c>
      <c r="S352" s="100">
        <f t="shared" si="78"/>
        <v>481.83635952707249</v>
      </c>
      <c r="T352" s="100">
        <f t="shared" si="73"/>
        <v>940.72388906614719</v>
      </c>
      <c r="U352" s="100">
        <f t="shared" si="79"/>
        <v>164260.31366307297</v>
      </c>
    </row>
    <row r="353" spans="2:21" s="1" customFormat="1" ht="16.5">
      <c r="B353" s="67">
        <v>20</v>
      </c>
      <c r="C353" s="70">
        <f t="shared" si="80"/>
        <v>56219</v>
      </c>
      <c r="D353" s="72">
        <f t="shared" si="81"/>
        <v>0</v>
      </c>
      <c r="E353" s="75">
        <f t="shared" si="74"/>
        <v>4.4999999999999998E-2</v>
      </c>
      <c r="F353" s="72">
        <f xml:space="preserve"> -PMT(E353/12,B353,D353)</f>
        <v>0</v>
      </c>
      <c r="G353" s="72">
        <f>D353*E353/12</f>
        <v>0</v>
      </c>
      <c r="H353" s="72">
        <f t="shared" si="72"/>
        <v>0</v>
      </c>
      <c r="I353" s="72">
        <f>D353-H353</f>
        <v>0</v>
      </c>
      <c r="K353" s="72">
        <f t="shared" si="82"/>
        <v>476213.55733480892</v>
      </c>
      <c r="L353" s="83">
        <f t="shared" si="70"/>
        <v>0.34294875372725842</v>
      </c>
      <c r="M353" s="72">
        <f t="shared" si="75"/>
        <v>476213.55733480892</v>
      </c>
      <c r="O353" s="98">
        <f t="shared" si="83"/>
        <v>141</v>
      </c>
      <c r="P353" s="100">
        <f t="shared" si="71"/>
        <v>164260.31366307297</v>
      </c>
      <c r="Q353" s="102">
        <f t="shared" si="76"/>
        <v>3.5000000000000003E-2</v>
      </c>
      <c r="R353" s="100">
        <f t="shared" si="77"/>
        <v>1422.5602485932197</v>
      </c>
      <c r="S353" s="100">
        <f t="shared" si="78"/>
        <v>479.0925815172962</v>
      </c>
      <c r="T353" s="100">
        <f t="shared" si="73"/>
        <v>943.4676670759236</v>
      </c>
      <c r="U353" s="100">
        <f t="shared" si="79"/>
        <v>163316.84599599705</v>
      </c>
    </row>
    <row r="354" spans="2:21" s="1" customFormat="1" ht="16.5">
      <c r="B354" s="67">
        <v>19</v>
      </c>
      <c r="C354" s="70">
        <f t="shared" si="80"/>
        <v>56250</v>
      </c>
      <c r="D354" s="72">
        <f t="shared" si="81"/>
        <v>0</v>
      </c>
      <c r="E354" s="75">
        <f t="shared" si="74"/>
        <v>4.4999999999999998E-2</v>
      </c>
      <c r="F354" s="72">
        <f xml:space="preserve"> -PMT(E354/12,B354,D354)</f>
        <v>0</v>
      </c>
      <c r="G354" s="72">
        <f>D354*E354/12</f>
        <v>0</v>
      </c>
      <c r="H354" s="72">
        <f t="shared" si="72"/>
        <v>0</v>
      </c>
      <c r="I354" s="72">
        <f>D354-H354</f>
        <v>0</v>
      </c>
      <c r="K354" s="72">
        <f t="shared" si="82"/>
        <v>476213.55733480892</v>
      </c>
      <c r="L354" s="83">
        <f t="shared" si="70"/>
        <v>0.34096178919590997</v>
      </c>
      <c r="M354" s="72">
        <f t="shared" si="75"/>
        <v>476213.55733480892</v>
      </c>
      <c r="O354" s="98">
        <f t="shared" si="83"/>
        <v>140</v>
      </c>
      <c r="P354" s="100">
        <f t="shared" si="71"/>
        <v>163316.84599599705</v>
      </c>
      <c r="Q354" s="102">
        <f t="shared" si="76"/>
        <v>3.5000000000000003E-2</v>
      </c>
      <c r="R354" s="100">
        <f t="shared" si="77"/>
        <v>1422.5602485932197</v>
      </c>
      <c r="S354" s="100">
        <f t="shared" si="78"/>
        <v>476.34080082165809</v>
      </c>
      <c r="T354" s="100">
        <f t="shared" si="73"/>
        <v>946.21944777156159</v>
      </c>
      <c r="U354" s="100">
        <f t="shared" si="79"/>
        <v>162370.6265482255</v>
      </c>
    </row>
    <row r="355" spans="2:21" s="1" customFormat="1" ht="16.5">
      <c r="B355" s="67">
        <v>18</v>
      </c>
      <c r="C355" s="70">
        <f t="shared" si="80"/>
        <v>56281</v>
      </c>
      <c r="D355" s="72">
        <f t="shared" si="81"/>
        <v>0</v>
      </c>
      <c r="E355" s="75">
        <f t="shared" si="74"/>
        <v>4.4999999999999998E-2</v>
      </c>
      <c r="F355" s="72">
        <f xml:space="preserve"> -PMT(E355/12,B355,D355)</f>
        <v>0</v>
      </c>
      <c r="G355" s="72">
        <f>D355*E355/12</f>
        <v>0</v>
      </c>
      <c r="H355" s="72">
        <f t="shared" si="72"/>
        <v>0</v>
      </c>
      <c r="I355" s="72">
        <f>D355-H355</f>
        <v>0</v>
      </c>
      <c r="K355" s="72">
        <f t="shared" si="82"/>
        <v>476213.55733480892</v>
      </c>
      <c r="L355" s="83">
        <f t="shared" si="70"/>
        <v>0.33896902935134504</v>
      </c>
      <c r="M355" s="72">
        <f t="shared" si="75"/>
        <v>476213.55733480892</v>
      </c>
      <c r="O355" s="98">
        <f t="shared" si="83"/>
        <v>139</v>
      </c>
      <c r="P355" s="100">
        <f t="shared" si="71"/>
        <v>162370.6265482255</v>
      </c>
      <c r="Q355" s="102">
        <f t="shared" si="76"/>
        <v>3.5000000000000003E-2</v>
      </c>
      <c r="R355" s="100">
        <f t="shared" si="77"/>
        <v>1422.5602485932197</v>
      </c>
      <c r="S355" s="100">
        <f t="shared" si="78"/>
        <v>473.58099409899108</v>
      </c>
      <c r="T355" s="100">
        <f t="shared" si="73"/>
        <v>948.9792544942286</v>
      </c>
      <c r="U355" s="100">
        <f t="shared" si="79"/>
        <v>161421.64729373128</v>
      </c>
    </row>
    <row r="356" spans="2:21" s="1" customFormat="1" ht="16.5">
      <c r="B356" s="67">
        <v>17</v>
      </c>
      <c r="C356" s="70">
        <f t="shared" si="80"/>
        <v>56309</v>
      </c>
      <c r="D356" s="72">
        <f t="shared" si="81"/>
        <v>0</v>
      </c>
      <c r="E356" s="75">
        <f t="shared" si="74"/>
        <v>4.4999999999999998E-2</v>
      </c>
      <c r="F356" s="72">
        <f xml:space="preserve"> -PMT(E356/12,B356,D356)</f>
        <v>0</v>
      </c>
      <c r="G356" s="72">
        <f>D356*E356/12</f>
        <v>0</v>
      </c>
      <c r="H356" s="72">
        <f t="shared" si="72"/>
        <v>0</v>
      </c>
      <c r="I356" s="72">
        <f>D356-H356</f>
        <v>0</v>
      </c>
      <c r="K356" s="72">
        <f t="shared" si="82"/>
        <v>476213.55733480892</v>
      </c>
      <c r="L356" s="83">
        <f t="shared" si="70"/>
        <v>0.33697045729056679</v>
      </c>
      <c r="M356" s="72">
        <f t="shared" si="75"/>
        <v>476213.55733480892</v>
      </c>
      <c r="O356" s="98">
        <f t="shared" si="83"/>
        <v>138</v>
      </c>
      <c r="P356" s="100">
        <f t="shared" si="71"/>
        <v>161421.64729373128</v>
      </c>
      <c r="Q356" s="102">
        <f t="shared" si="76"/>
        <v>3.5000000000000003E-2</v>
      </c>
      <c r="R356" s="100">
        <f t="shared" si="77"/>
        <v>1422.5602485932197</v>
      </c>
      <c r="S356" s="100">
        <f t="shared" si="78"/>
        <v>470.81313794004956</v>
      </c>
      <c r="T356" s="100">
        <f t="shared" si="73"/>
        <v>951.74711065317024</v>
      </c>
      <c r="U356" s="100">
        <f t="shared" si="79"/>
        <v>160469.90018307811</v>
      </c>
    </row>
    <row r="357" spans="2:21" s="1" customFormat="1" ht="16.5">
      <c r="B357" s="67">
        <v>16</v>
      </c>
      <c r="C357" s="70">
        <f t="shared" si="80"/>
        <v>56340</v>
      </c>
      <c r="D357" s="72">
        <f t="shared" si="81"/>
        <v>0</v>
      </c>
      <c r="E357" s="75">
        <f t="shared" si="74"/>
        <v>4.4999999999999998E-2</v>
      </c>
      <c r="F357" s="72">
        <f xml:space="preserve"> -PMT(E357/12,B357,D357)</f>
        <v>0</v>
      </c>
      <c r="G357" s="72">
        <f>D357*E357/12</f>
        <v>0</v>
      </c>
      <c r="H357" s="72">
        <f t="shared" si="72"/>
        <v>0</v>
      </c>
      <c r="I357" s="72">
        <f>D357-H357</f>
        <v>0</v>
      </c>
      <c r="K357" s="72">
        <f t="shared" si="82"/>
        <v>476213.55733480892</v>
      </c>
      <c r="L357" s="83">
        <f t="shared" si="70"/>
        <v>0.33496605606127794</v>
      </c>
      <c r="M357" s="72">
        <f t="shared" si="75"/>
        <v>476213.55733480892</v>
      </c>
      <c r="O357" s="98">
        <f t="shared" si="83"/>
        <v>137</v>
      </c>
      <c r="P357" s="100">
        <f t="shared" si="71"/>
        <v>160469.90018307811</v>
      </c>
      <c r="Q357" s="102">
        <f t="shared" si="76"/>
        <v>3.5000000000000003E-2</v>
      </c>
      <c r="R357" s="100">
        <f t="shared" si="77"/>
        <v>1422.5602485932197</v>
      </c>
      <c r="S357" s="100">
        <f t="shared" si="78"/>
        <v>468.03720886731116</v>
      </c>
      <c r="T357" s="100">
        <f t="shared" si="73"/>
        <v>954.52303972590857</v>
      </c>
      <c r="U357" s="100">
        <f t="shared" si="79"/>
        <v>159515.37714335221</v>
      </c>
    </row>
    <row r="358" spans="2:21" s="1" customFormat="1" ht="16.5">
      <c r="B358" s="67">
        <v>15</v>
      </c>
      <c r="C358" s="70">
        <f t="shared" si="80"/>
        <v>56370</v>
      </c>
      <c r="D358" s="72">
        <f t="shared" si="81"/>
        <v>0</v>
      </c>
      <c r="E358" s="75">
        <f t="shared" si="74"/>
        <v>4.4999999999999998E-2</v>
      </c>
      <c r="F358" s="72">
        <f xml:space="preserve"> -PMT(E358/12,B358,D358)</f>
        <v>0</v>
      </c>
      <c r="G358" s="72">
        <f>D358*E358/12</f>
        <v>0</v>
      </c>
      <c r="H358" s="72">
        <f t="shared" si="72"/>
        <v>0</v>
      </c>
      <c r="I358" s="72">
        <f>D358-H358</f>
        <v>0</v>
      </c>
      <c r="K358" s="72">
        <f t="shared" si="82"/>
        <v>476213.55733480892</v>
      </c>
      <c r="L358" s="83">
        <f t="shared" si="70"/>
        <v>0.33295580866173702</v>
      </c>
      <c r="M358" s="72">
        <f t="shared" si="75"/>
        <v>476213.55733480892</v>
      </c>
      <c r="O358" s="98">
        <f t="shared" si="83"/>
        <v>136</v>
      </c>
      <c r="P358" s="100">
        <f t="shared" si="71"/>
        <v>159515.37714335221</v>
      </c>
      <c r="Q358" s="102">
        <f t="shared" si="76"/>
        <v>3.5000000000000003E-2</v>
      </c>
      <c r="R358" s="100">
        <f t="shared" si="77"/>
        <v>1422.5602485932202</v>
      </c>
      <c r="S358" s="100">
        <f t="shared" si="78"/>
        <v>465.2531833347773</v>
      </c>
      <c r="T358" s="100">
        <f t="shared" si="73"/>
        <v>957.30706525844289</v>
      </c>
      <c r="U358" s="100">
        <f t="shared" si="79"/>
        <v>158558.07007809376</v>
      </c>
    </row>
    <row r="359" spans="2:21" s="1" customFormat="1" ht="16.5">
      <c r="B359" s="67">
        <v>14</v>
      </c>
      <c r="C359" s="70">
        <f t="shared" si="80"/>
        <v>56401</v>
      </c>
      <c r="D359" s="72">
        <f t="shared" si="81"/>
        <v>0</v>
      </c>
      <c r="E359" s="75">
        <f t="shared" si="74"/>
        <v>4.4999999999999998E-2</v>
      </c>
      <c r="F359" s="72">
        <f xml:space="preserve"> -PMT(E359/12,B359,D359)</f>
        <v>0</v>
      </c>
      <c r="G359" s="72">
        <f>D359*E359/12</f>
        <v>0</v>
      </c>
      <c r="H359" s="72">
        <f t="shared" si="72"/>
        <v>0</v>
      </c>
      <c r="I359" s="72">
        <f>D359-H359</f>
        <v>0</v>
      </c>
      <c r="K359" s="72">
        <f t="shared" si="82"/>
        <v>476213.55733480892</v>
      </c>
      <c r="L359" s="83">
        <f t="shared" si="70"/>
        <v>0.33093969804061407</v>
      </c>
      <c r="M359" s="72">
        <f t="shared" si="75"/>
        <v>476213.55733480892</v>
      </c>
      <c r="O359" s="98">
        <f t="shared" si="83"/>
        <v>135</v>
      </c>
      <c r="P359" s="100">
        <f t="shared" si="71"/>
        <v>158558.07007809376</v>
      </c>
      <c r="Q359" s="102">
        <f t="shared" si="76"/>
        <v>3.5000000000000003E-2</v>
      </c>
      <c r="R359" s="100">
        <f t="shared" si="77"/>
        <v>1422.56024859322</v>
      </c>
      <c r="S359" s="100">
        <f t="shared" si="78"/>
        <v>462.46103772777354</v>
      </c>
      <c r="T359" s="100">
        <f t="shared" si="73"/>
        <v>960.09921086544637</v>
      </c>
      <c r="U359" s="100">
        <f t="shared" si="79"/>
        <v>157597.97086722832</v>
      </c>
    </row>
    <row r="360" spans="2:21" s="1" customFormat="1" ht="16.5">
      <c r="B360" s="67">
        <v>13</v>
      </c>
      <c r="C360" s="70">
        <f t="shared" si="80"/>
        <v>56431</v>
      </c>
      <c r="D360" s="72">
        <f t="shared" si="81"/>
        <v>0</v>
      </c>
      <c r="E360" s="75">
        <f t="shared" si="74"/>
        <v>4.4999999999999998E-2</v>
      </c>
      <c r="F360" s="72">
        <f xml:space="preserve"> -PMT(E360/12,B360,D360)</f>
        <v>0</v>
      </c>
      <c r="G360" s="72">
        <f>D360*E360/12</f>
        <v>0</v>
      </c>
      <c r="H360" s="72">
        <f t="shared" si="72"/>
        <v>0</v>
      </c>
      <c r="I360" s="72">
        <f>D360-H360</f>
        <v>0</v>
      </c>
      <c r="K360" s="72">
        <f t="shared" si="82"/>
        <v>476213.55733480892</v>
      </c>
      <c r="L360" s="83">
        <f t="shared" si="70"/>
        <v>0.32891770709684615</v>
      </c>
      <c r="M360" s="72">
        <f t="shared" si="75"/>
        <v>476213.55733480892</v>
      </c>
      <c r="O360" s="98">
        <f t="shared" si="83"/>
        <v>134</v>
      </c>
      <c r="P360" s="100">
        <f t="shared" si="71"/>
        <v>157597.97086722832</v>
      </c>
      <c r="Q360" s="102">
        <f t="shared" si="76"/>
        <v>3.5000000000000003E-2</v>
      </c>
      <c r="R360" s="100">
        <f t="shared" si="77"/>
        <v>1422.56024859322</v>
      </c>
      <c r="S360" s="100">
        <f t="shared" si="78"/>
        <v>459.6607483627493</v>
      </c>
      <c r="T360" s="100">
        <f t="shared" si="73"/>
        <v>962.89950023047072</v>
      </c>
      <c r="U360" s="100">
        <f t="shared" si="79"/>
        <v>156635.07136699784</v>
      </c>
    </row>
    <row r="361" spans="2:21" s="1" customFormat="1" ht="16.5">
      <c r="B361" s="67">
        <v>12</v>
      </c>
      <c r="C361" s="70">
        <f t="shared" si="80"/>
        <v>56462</v>
      </c>
      <c r="D361" s="72">
        <f t="shared" si="81"/>
        <v>0</v>
      </c>
      <c r="E361" s="75">
        <f t="shared" si="74"/>
        <v>4.4999999999999998E-2</v>
      </c>
      <c r="F361" s="72">
        <f xml:space="preserve"> -PMT(E361/12,B361,D361)</f>
        <v>0</v>
      </c>
      <c r="G361" s="72">
        <f>D361*E361/12</f>
        <v>0</v>
      </c>
      <c r="H361" s="72">
        <f t="shared" si="72"/>
        <v>0</v>
      </c>
      <c r="I361" s="72">
        <f>D361-H361</f>
        <v>0</v>
      </c>
      <c r="K361" s="72">
        <f t="shared" si="82"/>
        <v>480975.69290815701</v>
      </c>
      <c r="L361" s="83">
        <f t="shared" si="70"/>
        <v>0.3236532858212795</v>
      </c>
      <c r="M361" s="72">
        <f t="shared" si="75"/>
        <v>480975.69290815701</v>
      </c>
      <c r="O361" s="98">
        <f t="shared" si="83"/>
        <v>133</v>
      </c>
      <c r="P361" s="100">
        <f t="shared" si="71"/>
        <v>156635.07136699784</v>
      </c>
      <c r="Q361" s="102">
        <f t="shared" si="76"/>
        <v>3.5000000000000003E-2</v>
      </c>
      <c r="R361" s="100">
        <f t="shared" si="77"/>
        <v>1422.56024859322</v>
      </c>
      <c r="S361" s="100">
        <f t="shared" si="78"/>
        <v>456.85229148707708</v>
      </c>
      <c r="T361" s="100">
        <f t="shared" si="73"/>
        <v>965.70795710614289</v>
      </c>
      <c r="U361" s="100">
        <f t="shared" si="79"/>
        <v>155669.3634098917</v>
      </c>
    </row>
    <row r="362" spans="2:21" s="1" customFormat="1" ht="16.5">
      <c r="B362" s="67">
        <v>11</v>
      </c>
      <c r="C362" s="70">
        <f t="shared" si="80"/>
        <v>56493</v>
      </c>
      <c r="D362" s="72">
        <f t="shared" si="81"/>
        <v>0</v>
      </c>
      <c r="E362" s="75">
        <f t="shared" si="74"/>
        <v>4.4999999999999998E-2</v>
      </c>
      <c r="F362" s="72">
        <f xml:space="preserve"> -PMT(E362/12,B362,D362)</f>
        <v>0</v>
      </c>
      <c r="G362" s="72">
        <f>D362*E362/12</f>
        <v>0</v>
      </c>
      <c r="H362" s="72">
        <f t="shared" si="72"/>
        <v>0</v>
      </c>
      <c r="I362" s="72">
        <f>D362-H362</f>
        <v>0</v>
      </c>
      <c r="K362" s="72">
        <f t="shared" si="82"/>
        <v>480975.69290815701</v>
      </c>
      <c r="L362" s="83">
        <f t="shared" si="70"/>
        <v>0.32163961939365132</v>
      </c>
      <c r="M362" s="72">
        <f t="shared" si="75"/>
        <v>480975.69290815701</v>
      </c>
      <c r="O362" s="98">
        <f t="shared" si="83"/>
        <v>132</v>
      </c>
      <c r="P362" s="100">
        <f t="shared" si="71"/>
        <v>155669.3634098917</v>
      </c>
      <c r="Q362" s="102">
        <f t="shared" si="76"/>
        <v>3.5000000000000003E-2</v>
      </c>
      <c r="R362" s="100">
        <f t="shared" si="77"/>
        <v>1422.56024859322</v>
      </c>
      <c r="S362" s="100">
        <f t="shared" si="78"/>
        <v>454.03564327885078</v>
      </c>
      <c r="T362" s="100">
        <f t="shared" si="73"/>
        <v>968.52460531436918</v>
      </c>
      <c r="U362" s="100">
        <f t="shared" si="79"/>
        <v>154700.83880457733</v>
      </c>
    </row>
    <row r="363" spans="2:21" s="1" customFormat="1" ht="16.5">
      <c r="B363" s="67">
        <v>10</v>
      </c>
      <c r="C363" s="70">
        <f t="shared" si="80"/>
        <v>56523</v>
      </c>
      <c r="D363" s="72">
        <f t="shared" si="81"/>
        <v>0</v>
      </c>
      <c r="E363" s="75">
        <f t="shared" si="74"/>
        <v>4.4999999999999998E-2</v>
      </c>
      <c r="F363" s="72">
        <f xml:space="preserve"> -PMT(E363/12,B363,D363)</f>
        <v>0</v>
      </c>
      <c r="G363" s="72">
        <f>D363*E363/12</f>
        <v>0</v>
      </c>
      <c r="H363" s="72">
        <f t="shared" si="72"/>
        <v>0</v>
      </c>
      <c r="I363" s="72">
        <f>D363-H363</f>
        <v>0</v>
      </c>
      <c r="K363" s="72">
        <f t="shared" si="82"/>
        <v>480975.69290815701</v>
      </c>
      <c r="L363" s="83">
        <f t="shared" si="70"/>
        <v>0.31962007977227586</v>
      </c>
      <c r="M363" s="72">
        <f t="shared" si="75"/>
        <v>480975.69290815701</v>
      </c>
      <c r="O363" s="98">
        <f t="shared" si="83"/>
        <v>131</v>
      </c>
      <c r="P363" s="100">
        <f t="shared" si="71"/>
        <v>154700.83880457733</v>
      </c>
      <c r="Q363" s="102">
        <f t="shared" si="76"/>
        <v>3.5000000000000003E-2</v>
      </c>
      <c r="R363" s="100">
        <f t="shared" si="77"/>
        <v>1422.5602485932197</v>
      </c>
      <c r="S363" s="100">
        <f t="shared" si="78"/>
        <v>451.21077984668392</v>
      </c>
      <c r="T363" s="100">
        <f t="shared" si="73"/>
        <v>971.34946874653588</v>
      </c>
      <c r="U363" s="100">
        <f t="shared" si="79"/>
        <v>153729.48933583079</v>
      </c>
    </row>
    <row r="364" spans="2:21" s="1" customFormat="1" ht="16.5">
      <c r="B364" s="67">
        <v>9</v>
      </c>
      <c r="C364" s="70">
        <f t="shared" si="80"/>
        <v>56554</v>
      </c>
      <c r="D364" s="72">
        <f t="shared" si="81"/>
        <v>0</v>
      </c>
      <c r="E364" s="75">
        <f t="shared" si="74"/>
        <v>4.4999999999999998E-2</v>
      </c>
      <c r="F364" s="72">
        <f xml:space="preserve"> -PMT(E364/12,B364,D364)</f>
        <v>0</v>
      </c>
      <c r="G364" s="72">
        <f>D364*E364/12</f>
        <v>0</v>
      </c>
      <c r="H364" s="72">
        <f t="shared" si="72"/>
        <v>0</v>
      </c>
      <c r="I364" s="72">
        <f>D364-H364</f>
        <v>0</v>
      </c>
      <c r="K364" s="72">
        <f t="shared" si="82"/>
        <v>480975.69290815701</v>
      </c>
      <c r="L364" s="83">
        <f t="shared" si="70"/>
        <v>0.31759464982700469</v>
      </c>
      <c r="M364" s="72">
        <f t="shared" si="75"/>
        <v>480975.69290815701</v>
      </c>
      <c r="O364" s="98">
        <f t="shared" si="83"/>
        <v>130</v>
      </c>
      <c r="P364" s="100">
        <f t="shared" si="71"/>
        <v>153729.48933583079</v>
      </c>
      <c r="Q364" s="102">
        <f t="shared" si="76"/>
        <v>3.5000000000000003E-2</v>
      </c>
      <c r="R364" s="100">
        <f t="shared" si="77"/>
        <v>1422.56024859322</v>
      </c>
      <c r="S364" s="100">
        <f t="shared" si="78"/>
        <v>448.37767722950656</v>
      </c>
      <c r="T364" s="100">
        <f t="shared" si="73"/>
        <v>974.18257136371335</v>
      </c>
      <c r="U364" s="100">
        <f t="shared" si="79"/>
        <v>152755.30676446707</v>
      </c>
    </row>
    <row r="365" spans="2:21" s="1" customFormat="1" ht="16.5">
      <c r="B365" s="67">
        <v>8</v>
      </c>
      <c r="C365" s="70">
        <f t="shared" si="80"/>
        <v>56584</v>
      </c>
      <c r="D365" s="72">
        <f t="shared" si="81"/>
        <v>0</v>
      </c>
      <c r="E365" s="75">
        <f t="shared" si="74"/>
        <v>4.4999999999999998E-2</v>
      </c>
      <c r="F365" s="72">
        <f xml:space="preserve"> -PMT(E365/12,B365,D365)</f>
        <v>0</v>
      </c>
      <c r="G365" s="72">
        <f>D365*E365/12</f>
        <v>0</v>
      </c>
      <c r="H365" s="72">
        <f t="shared" si="72"/>
        <v>0</v>
      </c>
      <c r="I365" s="72">
        <f>D365-H365</f>
        <v>0</v>
      </c>
      <c r="K365" s="72">
        <f t="shared" si="82"/>
        <v>480975.69290815701</v>
      </c>
      <c r="L365" s="83">
        <f t="shared" si="70"/>
        <v>0.3155633123777265</v>
      </c>
      <c r="M365" s="72">
        <f t="shared" si="75"/>
        <v>480975.69290815701</v>
      </c>
      <c r="O365" s="98">
        <f t="shared" si="83"/>
        <v>129</v>
      </c>
      <c r="P365" s="100">
        <f t="shared" si="71"/>
        <v>152755.30676446707</v>
      </c>
      <c r="Q365" s="102">
        <f t="shared" si="76"/>
        <v>3.5000000000000003E-2</v>
      </c>
      <c r="R365" s="100">
        <f t="shared" si="77"/>
        <v>1422.5602485932197</v>
      </c>
      <c r="S365" s="100">
        <f t="shared" si="78"/>
        <v>445.53631139636235</v>
      </c>
      <c r="T365" s="100">
        <f t="shared" si="73"/>
        <v>977.02393719685733</v>
      </c>
      <c r="U365" s="100">
        <f t="shared" si="79"/>
        <v>151778.28282727022</v>
      </c>
    </row>
    <row r="366" spans="2:21" s="1" customFormat="1" ht="16.5">
      <c r="B366" s="67">
        <v>7</v>
      </c>
      <c r="C366" s="70">
        <f t="shared" si="80"/>
        <v>56615</v>
      </c>
      <c r="D366" s="72">
        <f t="shared" si="81"/>
        <v>0</v>
      </c>
      <c r="E366" s="75">
        <f t="shared" si="74"/>
        <v>4.4999999999999998E-2</v>
      </c>
      <c r="F366" s="72">
        <f xml:space="preserve"> -PMT(E366/12,B366,D366)</f>
        <v>0</v>
      </c>
      <c r="G366" s="72">
        <f>D366*E366/12</f>
        <v>0</v>
      </c>
      <c r="H366" s="72">
        <f t="shared" si="72"/>
        <v>0</v>
      </c>
      <c r="I366" s="72">
        <f>D366-H366</f>
        <v>0</v>
      </c>
      <c r="K366" s="72">
        <f t="shared" si="82"/>
        <v>480975.69290815701</v>
      </c>
      <c r="L366" s="83">
        <f t="shared" si="70"/>
        <v>0.31352605019422131</v>
      </c>
      <c r="M366" s="72">
        <f t="shared" si="75"/>
        <v>480975.69290815701</v>
      </c>
      <c r="O366" s="98">
        <f t="shared" si="83"/>
        <v>128</v>
      </c>
      <c r="P366" s="100">
        <f t="shared" si="71"/>
        <v>151778.28282727022</v>
      </c>
      <c r="Q366" s="102">
        <f t="shared" si="76"/>
        <v>3.5000000000000003E-2</v>
      </c>
      <c r="R366" s="100">
        <f t="shared" si="77"/>
        <v>1422.5602485932197</v>
      </c>
      <c r="S366" s="100">
        <f t="shared" si="78"/>
        <v>442.68665824620484</v>
      </c>
      <c r="T366" s="100">
        <f t="shared" si="73"/>
        <v>979.8735903470149</v>
      </c>
      <c r="U366" s="100">
        <f t="shared" si="79"/>
        <v>150798.40923692321</v>
      </c>
    </row>
    <row r="367" spans="2:21" s="1" customFormat="1" ht="16.5">
      <c r="B367" s="67">
        <v>6</v>
      </c>
      <c r="C367" s="70">
        <f t="shared" si="80"/>
        <v>56646</v>
      </c>
      <c r="D367" s="72">
        <f t="shared" si="81"/>
        <v>0</v>
      </c>
      <c r="E367" s="75">
        <f t="shared" si="74"/>
        <v>4.4999999999999998E-2</v>
      </c>
      <c r="F367" s="72">
        <f xml:space="preserve"> -PMT(E367/12,B367,D367)</f>
        <v>0</v>
      </c>
      <c r="G367" s="72">
        <f>D367*E367/12</f>
        <v>0</v>
      </c>
      <c r="H367" s="72">
        <f t="shared" si="72"/>
        <v>0</v>
      </c>
      <c r="I367" s="72">
        <f>D367-H367</f>
        <v>0</v>
      </c>
      <c r="K367" s="72">
        <f t="shared" si="82"/>
        <v>480975.69290815701</v>
      </c>
      <c r="L367" s="83">
        <f t="shared" si="70"/>
        <v>0.31148284599601417</v>
      </c>
      <c r="M367" s="72">
        <f t="shared" si="75"/>
        <v>480975.69290815701</v>
      </c>
      <c r="O367" s="98">
        <f t="shared" si="83"/>
        <v>127</v>
      </c>
      <c r="P367" s="100">
        <f t="shared" si="71"/>
        <v>150798.40923692321</v>
      </c>
      <c r="Q367" s="102">
        <f t="shared" si="76"/>
        <v>3.5000000000000003E-2</v>
      </c>
      <c r="R367" s="100">
        <f t="shared" si="77"/>
        <v>1422.5602485932197</v>
      </c>
      <c r="S367" s="100">
        <f t="shared" si="78"/>
        <v>439.82869360769274</v>
      </c>
      <c r="T367" s="100">
        <f t="shared" si="73"/>
        <v>982.73155498552705</v>
      </c>
      <c r="U367" s="100">
        <f t="shared" si="79"/>
        <v>149815.67768193767</v>
      </c>
    </row>
    <row r="368" spans="2:21" s="1" customFormat="1" ht="16.5">
      <c r="B368" s="67">
        <v>5</v>
      </c>
      <c r="C368" s="70">
        <f t="shared" si="80"/>
        <v>56674</v>
      </c>
      <c r="D368" s="72">
        <f t="shared" si="81"/>
        <v>0</v>
      </c>
      <c r="E368" s="75">
        <f t="shared" si="74"/>
        <v>4.4999999999999998E-2</v>
      </c>
      <c r="F368" s="72">
        <f xml:space="preserve"> -PMT(E368/12,B368,D368)</f>
        <v>0</v>
      </c>
      <c r="G368" s="72">
        <f>D368*E368/12</f>
        <v>0</v>
      </c>
      <c r="H368" s="72">
        <f t="shared" si="72"/>
        <v>0</v>
      </c>
      <c r="I368" s="72">
        <f>D368-H368</f>
        <v>0</v>
      </c>
      <c r="K368" s="72">
        <f t="shared" si="82"/>
        <v>480975.69290815701</v>
      </c>
      <c r="L368" s="83">
        <f t="shared" si="70"/>
        <v>0.30943368245222896</v>
      </c>
      <c r="M368" s="72">
        <f t="shared" si="75"/>
        <v>480975.69290815701</v>
      </c>
      <c r="O368" s="98">
        <f t="shared" si="83"/>
        <v>126</v>
      </c>
      <c r="P368" s="100">
        <f t="shared" si="71"/>
        <v>149815.67768193767</v>
      </c>
      <c r="Q368" s="102">
        <f t="shared" si="76"/>
        <v>3.5000000000000003E-2</v>
      </c>
      <c r="R368" s="100">
        <f t="shared" si="77"/>
        <v>1422.56024859322</v>
      </c>
      <c r="S368" s="100">
        <f t="shared" si="78"/>
        <v>436.96239323898493</v>
      </c>
      <c r="T368" s="100">
        <f t="shared" si="73"/>
        <v>985.59785535423498</v>
      </c>
      <c r="U368" s="100">
        <f t="shared" si="79"/>
        <v>148830.07982658345</v>
      </c>
    </row>
    <row r="369" spans="2:21" s="1" customFormat="1" ht="16.5">
      <c r="B369" s="67">
        <v>4</v>
      </c>
      <c r="C369" s="70">
        <f t="shared" si="80"/>
        <v>56705</v>
      </c>
      <c r="D369" s="72">
        <f t="shared" si="81"/>
        <v>0</v>
      </c>
      <c r="E369" s="75">
        <f t="shared" si="74"/>
        <v>4.4999999999999998E-2</v>
      </c>
      <c r="F369" s="72">
        <f xml:space="preserve"> -PMT(E369/12,B369,D369)</f>
        <v>0</v>
      </c>
      <c r="G369" s="72">
        <f>D369*E369/12</f>
        <v>0</v>
      </c>
      <c r="H369" s="72">
        <f t="shared" si="72"/>
        <v>0</v>
      </c>
      <c r="I369" s="72">
        <f>D369-H369</f>
        <v>0</v>
      </c>
      <c r="K369" s="72">
        <f t="shared" si="82"/>
        <v>480975.69290815701</v>
      </c>
      <c r="L369" s="83">
        <f t="shared" si="70"/>
        <v>0.30737854218144101</v>
      </c>
      <c r="M369" s="72">
        <f t="shared" si="75"/>
        <v>480975.69290815701</v>
      </c>
      <c r="O369" s="98">
        <f t="shared" si="83"/>
        <v>125</v>
      </c>
      <c r="P369" s="100">
        <f t="shared" si="71"/>
        <v>148830.07982658345</v>
      </c>
      <c r="Q369" s="102">
        <f t="shared" si="76"/>
        <v>3.5000000000000003E-2</v>
      </c>
      <c r="R369" s="100">
        <f t="shared" si="77"/>
        <v>1422.5602485932197</v>
      </c>
      <c r="S369" s="100">
        <f t="shared" si="78"/>
        <v>434.08773282753509</v>
      </c>
      <c r="T369" s="100">
        <f t="shared" si="73"/>
        <v>988.47251576568465</v>
      </c>
      <c r="U369" s="100">
        <f t="shared" si="79"/>
        <v>147841.60731081775</v>
      </c>
    </row>
    <row r="370" spans="2:21" s="1" customFormat="1" ht="16.5">
      <c r="B370" s="67">
        <v>3</v>
      </c>
      <c r="C370" s="70">
        <f t="shared" si="80"/>
        <v>56735</v>
      </c>
      <c r="D370" s="72">
        <f t="shared" si="81"/>
        <v>0</v>
      </c>
      <c r="E370" s="75">
        <f t="shared" si="74"/>
        <v>4.4999999999999998E-2</v>
      </c>
      <c r="F370" s="72">
        <f xml:space="preserve"> -PMT(E370/12,B370,D370)</f>
        <v>0</v>
      </c>
      <c r="G370" s="72">
        <f>D370*E370/12</f>
        <v>0</v>
      </c>
      <c r="H370" s="72">
        <f t="shared" si="72"/>
        <v>0</v>
      </c>
      <c r="I370" s="72">
        <f>D370-H370</f>
        <v>0</v>
      </c>
      <c r="K370" s="72">
        <f t="shared" si="82"/>
        <v>480975.69290815701</v>
      </c>
      <c r="L370" s="83">
        <f t="shared" si="70"/>
        <v>0.30531740775152988</v>
      </c>
      <c r="M370" s="72">
        <f t="shared" si="75"/>
        <v>480975.69290815701</v>
      </c>
      <c r="O370" s="98">
        <f t="shared" si="83"/>
        <v>124</v>
      </c>
      <c r="P370" s="100">
        <f t="shared" si="71"/>
        <v>147841.60731081775</v>
      </c>
      <c r="Q370" s="102">
        <f t="shared" si="76"/>
        <v>3.5000000000000003E-2</v>
      </c>
      <c r="R370" s="100">
        <f t="shared" si="77"/>
        <v>1422.5602485932197</v>
      </c>
      <c r="S370" s="100">
        <f t="shared" si="78"/>
        <v>431.20468798988514</v>
      </c>
      <c r="T370" s="100">
        <f t="shared" si="73"/>
        <v>991.35556060333465</v>
      </c>
      <c r="U370" s="100">
        <f t="shared" si="79"/>
        <v>146850.2517502144</v>
      </c>
    </row>
    <row r="371" spans="2:21" s="1" customFormat="1" ht="16.5">
      <c r="B371" s="67">
        <v>2</v>
      </c>
      <c r="C371" s="70">
        <f t="shared" si="80"/>
        <v>56766</v>
      </c>
      <c r="D371" s="72">
        <f t="shared" si="81"/>
        <v>0</v>
      </c>
      <c r="E371" s="75">
        <f t="shared" si="74"/>
        <v>4.4999999999999998E-2</v>
      </c>
      <c r="F371" s="72">
        <f xml:space="preserve"> -PMT(E371/12,B371,D371)</f>
        <v>0</v>
      </c>
      <c r="G371" s="72">
        <f>D371*E371/12</f>
        <v>0</v>
      </c>
      <c r="H371" s="72">
        <f t="shared" si="72"/>
        <v>0</v>
      </c>
      <c r="I371" s="72">
        <f>D371-H371</f>
        <v>0</v>
      </c>
      <c r="K371" s="72">
        <f t="shared" si="82"/>
        <v>480975.69290815701</v>
      </c>
      <c r="L371" s="83">
        <f t="shared" si="70"/>
        <v>0.30325026167953156</v>
      </c>
      <c r="M371" s="72">
        <f t="shared" si="75"/>
        <v>480975.69290815701</v>
      </c>
      <c r="O371" s="98">
        <f t="shared" si="83"/>
        <v>123</v>
      </c>
      <c r="P371" s="100">
        <f t="shared" si="71"/>
        <v>146850.2517502144</v>
      </c>
      <c r="Q371" s="102">
        <f t="shared" si="76"/>
        <v>3.5000000000000003E-2</v>
      </c>
      <c r="R371" s="100">
        <f t="shared" si="77"/>
        <v>1422.5602485932197</v>
      </c>
      <c r="S371" s="100">
        <f t="shared" si="78"/>
        <v>428.31323427145873</v>
      </c>
      <c r="T371" s="100">
        <f t="shared" si="73"/>
        <v>994.24701432176107</v>
      </c>
      <c r="U371" s="100">
        <f t="shared" si="79"/>
        <v>145856.00473589264</v>
      </c>
    </row>
    <row r="372" spans="2:21" s="1" customFormat="1" ht="16.5">
      <c r="B372" s="68">
        <v>1</v>
      </c>
      <c r="C372" s="71">
        <f t="shared" si="80"/>
        <v>56796</v>
      </c>
      <c r="D372" s="73">
        <f t="shared" si="81"/>
        <v>0</v>
      </c>
      <c r="E372" s="76">
        <f t="shared" si="74"/>
        <v>4.4999999999999998E-2</v>
      </c>
      <c r="F372" s="73">
        <f xml:space="preserve"> -PMT(E372/12,B372,D372)</f>
        <v>0</v>
      </c>
      <c r="G372" s="73">
        <f>D372*E372/12</f>
        <v>0</v>
      </c>
      <c r="H372" s="73">
        <f t="shared" si="72"/>
        <v>0</v>
      </c>
      <c r="I372" s="73">
        <f>D372-H372</f>
        <v>0</v>
      </c>
      <c r="K372" s="73">
        <f t="shared" si="82"/>
        <v>480975.69290815701</v>
      </c>
      <c r="L372" s="84">
        <f t="shared" si="70"/>
        <v>0.30117708643148994</v>
      </c>
      <c r="M372" s="73">
        <f t="shared" si="75"/>
        <v>480975.69290815701</v>
      </c>
      <c r="O372" s="98">
        <f t="shared" si="83"/>
        <v>122</v>
      </c>
      <c r="P372" s="100">
        <f t="shared" si="71"/>
        <v>145856.00473589264</v>
      </c>
      <c r="Q372" s="102">
        <f t="shared" si="76"/>
        <v>3.5000000000000003E-2</v>
      </c>
      <c r="R372" s="100">
        <f t="shared" si="77"/>
        <v>1422.5602485932197</v>
      </c>
      <c r="S372" s="100">
        <f t="shared" si="78"/>
        <v>425.41334714635354</v>
      </c>
      <c r="T372" s="100">
        <f t="shared" si="73"/>
        <v>997.1469014468662</v>
      </c>
      <c r="U372" s="100">
        <f t="shared" si="79"/>
        <v>144858.85783444578</v>
      </c>
    </row>
    <row r="373" spans="2:21" s="1" customFormat="1" ht="16.5">
      <c r="O373" s="98">
        <f t="shared" si="83"/>
        <v>121</v>
      </c>
      <c r="P373" s="100">
        <f t="shared" si="71"/>
        <v>144858.85783444578</v>
      </c>
      <c r="Q373" s="102">
        <f t="shared" si="76"/>
        <v>3.5000000000000003E-2</v>
      </c>
      <c r="R373" s="100">
        <f t="shared" si="77"/>
        <v>1422.5602485932197</v>
      </c>
      <c r="S373" s="100">
        <f t="shared" si="78"/>
        <v>422.50500201713356</v>
      </c>
      <c r="T373" s="100">
        <f t="shared" si="73"/>
        <v>1000.0552465760861</v>
      </c>
      <c r="U373" s="100">
        <f t="shared" si="79"/>
        <v>143858.80258786969</v>
      </c>
    </row>
    <row r="374" spans="2:21" s="1" customFormat="1" ht="16.5">
      <c r="O374" s="98">
        <f t="shared" si="83"/>
        <v>120</v>
      </c>
      <c r="P374" s="100">
        <f t="shared" si="71"/>
        <v>143858.80258786969</v>
      </c>
      <c r="Q374" s="102">
        <f t="shared" si="76"/>
        <v>3.5000000000000003E-2</v>
      </c>
      <c r="R374" s="100">
        <f t="shared" si="77"/>
        <v>1422.5602485932197</v>
      </c>
      <c r="S374" s="100">
        <f t="shared" si="78"/>
        <v>419.58817421461998</v>
      </c>
      <c r="T374" s="100">
        <f t="shared" si="73"/>
        <v>1002.9720743785997</v>
      </c>
      <c r="U374" s="100">
        <f t="shared" si="79"/>
        <v>142855.83051349109</v>
      </c>
    </row>
    <row r="375" spans="2:21" s="1" customFormat="1" ht="16.5">
      <c r="O375" s="98">
        <f t="shared" si="83"/>
        <v>119</v>
      </c>
      <c r="P375" s="100">
        <f t="shared" si="71"/>
        <v>142855.83051349109</v>
      </c>
      <c r="Q375" s="102">
        <f t="shared" si="76"/>
        <v>3.5000000000000003E-2</v>
      </c>
      <c r="R375" s="100">
        <f t="shared" si="77"/>
        <v>1422.5602485932195</v>
      </c>
      <c r="S375" s="100">
        <f t="shared" si="78"/>
        <v>416.6628389976824</v>
      </c>
      <c r="T375" s="100">
        <f t="shared" si="73"/>
        <v>1005.8974095955371</v>
      </c>
      <c r="U375" s="100">
        <f t="shared" si="79"/>
        <v>141849.93310389554</v>
      </c>
    </row>
    <row r="376" spans="2:21" s="1" customFormat="1" ht="16.5">
      <c r="O376" s="98">
        <f t="shared" si="83"/>
        <v>118</v>
      </c>
      <c r="P376" s="100">
        <f t="shared" si="71"/>
        <v>141849.93310389554</v>
      </c>
      <c r="Q376" s="102">
        <f t="shared" si="76"/>
        <v>3.5000000000000003E-2</v>
      </c>
      <c r="R376" s="100">
        <f t="shared" si="77"/>
        <v>1422.5602485932197</v>
      </c>
      <c r="S376" s="100">
        <f t="shared" si="78"/>
        <v>413.72897155302871</v>
      </c>
      <c r="T376" s="100">
        <f t="shared" si="73"/>
        <v>1008.831277040191</v>
      </c>
      <c r="U376" s="100">
        <f t="shared" si="79"/>
        <v>140841.10182685536</v>
      </c>
    </row>
    <row r="377" spans="2:21" s="1" customFormat="1" ht="16.5">
      <c r="O377" s="98">
        <f t="shared" si="83"/>
        <v>117</v>
      </c>
      <c r="P377" s="100">
        <f t="shared" si="71"/>
        <v>140841.10182685536</v>
      </c>
      <c r="Q377" s="102">
        <f t="shared" si="76"/>
        <v>3.5000000000000003E-2</v>
      </c>
      <c r="R377" s="100">
        <f t="shared" si="77"/>
        <v>1422.5602485932197</v>
      </c>
      <c r="S377" s="100">
        <f t="shared" si="78"/>
        <v>410.78654699499481</v>
      </c>
      <c r="T377" s="100">
        <f t="shared" si="73"/>
        <v>1011.773701598225</v>
      </c>
      <c r="U377" s="100">
        <f t="shared" si="79"/>
        <v>139829.32812525713</v>
      </c>
    </row>
    <row r="378" spans="2:21" s="1" customFormat="1" ht="16.5">
      <c r="O378" s="98">
        <f t="shared" si="83"/>
        <v>116</v>
      </c>
      <c r="P378" s="100">
        <f t="shared" si="71"/>
        <v>139829.32812525713</v>
      </c>
      <c r="Q378" s="102">
        <f t="shared" si="76"/>
        <v>3.5000000000000003E-2</v>
      </c>
      <c r="R378" s="100">
        <f t="shared" si="77"/>
        <v>1422.5602485932197</v>
      </c>
      <c r="S378" s="100">
        <f t="shared" si="78"/>
        <v>407.83554036533337</v>
      </c>
      <c r="T378" s="100">
        <f t="shared" si="73"/>
        <v>1014.7247082278864</v>
      </c>
      <c r="U378" s="100">
        <f t="shared" si="79"/>
        <v>138814.60341702926</v>
      </c>
    </row>
    <row r="379" spans="2:21" s="1" customFormat="1" ht="16.5">
      <c r="O379" s="98">
        <f t="shared" si="83"/>
        <v>115</v>
      </c>
      <c r="P379" s="100">
        <f t="shared" si="71"/>
        <v>138814.60341702926</v>
      </c>
      <c r="Q379" s="102">
        <f t="shared" si="76"/>
        <v>3.5000000000000003E-2</v>
      </c>
      <c r="R379" s="100">
        <f t="shared" si="77"/>
        <v>1422.5602485932197</v>
      </c>
      <c r="S379" s="100">
        <f t="shared" si="78"/>
        <v>404.87592663300205</v>
      </c>
      <c r="T379" s="100">
        <f t="shared" si="73"/>
        <v>1017.6843219602176</v>
      </c>
      <c r="U379" s="100">
        <f t="shared" si="79"/>
        <v>137796.91909506902</v>
      </c>
    </row>
    <row r="380" spans="2:21" s="1" customFormat="1" ht="16.5">
      <c r="O380" s="98">
        <f t="shared" si="83"/>
        <v>114</v>
      </c>
      <c r="P380" s="100">
        <f t="shared" si="71"/>
        <v>137796.91909506902</v>
      </c>
      <c r="Q380" s="102">
        <f t="shared" si="76"/>
        <v>3.5000000000000003E-2</v>
      </c>
      <c r="R380" s="100">
        <f t="shared" si="77"/>
        <v>1422.5602485932195</v>
      </c>
      <c r="S380" s="100">
        <f t="shared" si="78"/>
        <v>401.90768069395136</v>
      </c>
      <c r="T380" s="100">
        <f t="shared" si="73"/>
        <v>1020.6525678992682</v>
      </c>
      <c r="U380" s="100">
        <f t="shared" si="79"/>
        <v>136776.26652716976</v>
      </c>
    </row>
    <row r="381" spans="2:21" s="1" customFormat="1" ht="16.5">
      <c r="O381" s="98">
        <f t="shared" si="83"/>
        <v>113</v>
      </c>
      <c r="P381" s="100">
        <f t="shared" si="71"/>
        <v>136776.26652716976</v>
      </c>
      <c r="Q381" s="102">
        <f t="shared" si="76"/>
        <v>3.5000000000000003E-2</v>
      </c>
      <c r="R381" s="100">
        <f t="shared" si="77"/>
        <v>1422.5602485932197</v>
      </c>
      <c r="S381" s="100">
        <f t="shared" si="78"/>
        <v>398.93077737091181</v>
      </c>
      <c r="T381" s="100">
        <f t="shared" si="73"/>
        <v>1023.629471222308</v>
      </c>
      <c r="U381" s="100">
        <f t="shared" si="79"/>
        <v>135752.63705594745</v>
      </c>
    </row>
    <row r="382" spans="2:21" s="1" customFormat="1" ht="16.5">
      <c r="O382" s="98">
        <f t="shared" si="83"/>
        <v>112</v>
      </c>
      <c r="P382" s="100">
        <f t="shared" si="71"/>
        <v>135752.63705594745</v>
      </c>
      <c r="Q382" s="102">
        <f t="shared" si="76"/>
        <v>3.5000000000000003E-2</v>
      </c>
      <c r="R382" s="100">
        <f t="shared" si="77"/>
        <v>1422.5602485932197</v>
      </c>
      <c r="S382" s="100">
        <f t="shared" si="78"/>
        <v>395.94519141318005</v>
      </c>
      <c r="T382" s="100">
        <f t="shared" si="73"/>
        <v>1026.6150571800397</v>
      </c>
      <c r="U382" s="100">
        <f t="shared" si="79"/>
        <v>134726.02199876739</v>
      </c>
    </row>
    <row r="383" spans="2:21" s="1" customFormat="1" ht="16.5">
      <c r="O383" s="98">
        <f t="shared" si="83"/>
        <v>111</v>
      </c>
      <c r="P383" s="100">
        <f t="shared" si="71"/>
        <v>134726.02199876739</v>
      </c>
      <c r="Q383" s="102">
        <f t="shared" si="76"/>
        <v>3.5000000000000003E-2</v>
      </c>
      <c r="R383" s="100">
        <f t="shared" si="77"/>
        <v>1422.5602485932193</v>
      </c>
      <c r="S383" s="100">
        <f t="shared" si="78"/>
        <v>392.95089749640493</v>
      </c>
      <c r="T383" s="100">
        <f t="shared" si="73"/>
        <v>1029.6093510968144</v>
      </c>
      <c r="U383" s="100">
        <f t="shared" si="79"/>
        <v>133696.41264767057</v>
      </c>
    </row>
    <row r="384" spans="2:21" s="1" customFormat="1" ht="16.5">
      <c r="O384" s="98">
        <f t="shared" si="83"/>
        <v>110</v>
      </c>
      <c r="P384" s="100">
        <f t="shared" si="71"/>
        <v>133696.41264767057</v>
      </c>
      <c r="Q384" s="102">
        <f t="shared" si="76"/>
        <v>3.5000000000000003E-2</v>
      </c>
      <c r="R384" s="100">
        <f t="shared" si="77"/>
        <v>1422.5602485932193</v>
      </c>
      <c r="S384" s="100">
        <f t="shared" si="78"/>
        <v>389.94787022237256</v>
      </c>
      <c r="T384" s="100">
        <f t="shared" si="73"/>
        <v>1032.6123783708467</v>
      </c>
      <c r="U384" s="100">
        <f t="shared" si="79"/>
        <v>132663.80026929971</v>
      </c>
    </row>
    <row r="385" spans="15:21" s="1" customFormat="1" ht="16.5">
      <c r="O385" s="98">
        <f t="shared" si="83"/>
        <v>109</v>
      </c>
      <c r="P385" s="100">
        <f t="shared" si="71"/>
        <v>132663.80026929971</v>
      </c>
      <c r="Q385" s="102">
        <f t="shared" si="76"/>
        <v>3.5000000000000003E-2</v>
      </c>
      <c r="R385" s="100">
        <f t="shared" si="77"/>
        <v>1422.5602485932191</v>
      </c>
      <c r="S385" s="100">
        <f t="shared" si="78"/>
        <v>386.93608411879086</v>
      </c>
      <c r="T385" s="100">
        <f t="shared" si="73"/>
        <v>1035.6241644744282</v>
      </c>
      <c r="U385" s="100">
        <f t="shared" si="79"/>
        <v>131628.17610482528</v>
      </c>
    </row>
    <row r="386" spans="15:21" s="1" customFormat="1" ht="16.5">
      <c r="O386" s="98">
        <f t="shared" si="83"/>
        <v>108</v>
      </c>
      <c r="P386" s="100">
        <f t="shared" si="71"/>
        <v>131628.17610482528</v>
      </c>
      <c r="Q386" s="102">
        <f t="shared" si="76"/>
        <v>3.5000000000000003E-2</v>
      </c>
      <c r="R386" s="100">
        <f t="shared" si="77"/>
        <v>1422.5602485932191</v>
      </c>
      <c r="S386" s="100">
        <f t="shared" si="78"/>
        <v>383.91551363907382</v>
      </c>
      <c r="T386" s="100">
        <f t="shared" si="73"/>
        <v>1038.6447349541452</v>
      </c>
      <c r="U386" s="100">
        <f t="shared" si="79"/>
        <v>130589.53136987114</v>
      </c>
    </row>
    <row r="387" spans="15:21" s="1" customFormat="1" ht="16.5">
      <c r="O387" s="98">
        <f t="shared" si="83"/>
        <v>107</v>
      </c>
      <c r="P387" s="100">
        <f t="shared" si="71"/>
        <v>130589.53136987114</v>
      </c>
      <c r="Q387" s="102">
        <f t="shared" si="76"/>
        <v>3.5000000000000003E-2</v>
      </c>
      <c r="R387" s="100">
        <f t="shared" si="77"/>
        <v>1422.5602485932193</v>
      </c>
      <c r="S387" s="100">
        <f t="shared" si="78"/>
        <v>380.88613316212422</v>
      </c>
      <c r="T387" s="100">
        <f t="shared" si="73"/>
        <v>1041.6741154310951</v>
      </c>
      <c r="U387" s="100">
        <f t="shared" si="79"/>
        <v>129547.85725444004</v>
      </c>
    </row>
    <row r="388" spans="15:21" s="1" customFormat="1" ht="16.5">
      <c r="O388" s="98">
        <f t="shared" si="83"/>
        <v>106</v>
      </c>
      <c r="P388" s="100">
        <f t="shared" si="71"/>
        <v>129547.85725444004</v>
      </c>
      <c r="Q388" s="102">
        <f t="shared" si="76"/>
        <v>3.5000000000000003E-2</v>
      </c>
      <c r="R388" s="100">
        <f t="shared" si="77"/>
        <v>1422.5602485932193</v>
      </c>
      <c r="S388" s="100">
        <f t="shared" si="78"/>
        <v>377.84791699211678</v>
      </c>
      <c r="T388" s="100">
        <f t="shared" si="73"/>
        <v>1044.7123316011025</v>
      </c>
      <c r="U388" s="100">
        <f t="shared" si="79"/>
        <v>128503.14492283894</v>
      </c>
    </row>
    <row r="389" spans="15:21" s="1" customFormat="1" ht="16.5">
      <c r="O389" s="98">
        <f t="shared" si="83"/>
        <v>105</v>
      </c>
      <c r="P389" s="100">
        <f t="shared" si="71"/>
        <v>128503.14492283894</v>
      </c>
      <c r="Q389" s="102">
        <f t="shared" si="76"/>
        <v>3.5000000000000003E-2</v>
      </c>
      <c r="R389" s="100">
        <f t="shared" si="77"/>
        <v>1422.5602485932191</v>
      </c>
      <c r="S389" s="100">
        <f t="shared" si="78"/>
        <v>374.80083935828026</v>
      </c>
      <c r="T389" s="100">
        <f t="shared" si="73"/>
        <v>1047.7594092349389</v>
      </c>
      <c r="U389" s="100">
        <f t="shared" si="79"/>
        <v>127455.38551360401</v>
      </c>
    </row>
    <row r="390" spans="15:21" ht="16.5">
      <c r="O390" s="98">
        <f t="shared" si="83"/>
        <v>104</v>
      </c>
      <c r="P390" s="100">
        <f t="shared" si="71"/>
        <v>127455.38551360401</v>
      </c>
      <c r="Q390" s="102">
        <f t="shared" si="76"/>
        <v>3.5000000000000003E-2</v>
      </c>
      <c r="R390" s="100">
        <f t="shared" si="77"/>
        <v>1422.5602485932191</v>
      </c>
      <c r="S390" s="100">
        <f t="shared" si="78"/>
        <v>371.74487441467841</v>
      </c>
      <c r="T390" s="100">
        <f t="shared" si="73"/>
        <v>1050.8153741785407</v>
      </c>
      <c r="U390" s="100">
        <f t="shared" si="79"/>
        <v>126404.57013942547</v>
      </c>
    </row>
    <row r="391" spans="15:21" ht="16.5">
      <c r="O391" s="98">
        <f t="shared" si="83"/>
        <v>103</v>
      </c>
      <c r="P391" s="100">
        <f t="shared" si="71"/>
        <v>126404.57013942547</v>
      </c>
      <c r="Q391" s="102">
        <f t="shared" si="76"/>
        <v>3.5000000000000003E-2</v>
      </c>
      <c r="R391" s="100">
        <f t="shared" si="77"/>
        <v>1422.5602485932193</v>
      </c>
      <c r="S391" s="100">
        <f t="shared" si="78"/>
        <v>368.679996239991</v>
      </c>
      <c r="T391" s="100">
        <f t="shared" si="73"/>
        <v>1053.8802523532283</v>
      </c>
      <c r="U391" s="100">
        <f t="shared" si="79"/>
        <v>125350.68988707225</v>
      </c>
    </row>
    <row r="392" spans="15:21" ht="16.5">
      <c r="O392" s="98">
        <f t="shared" si="83"/>
        <v>102</v>
      </c>
      <c r="P392" s="100">
        <f t="shared" ref="P392:P455" si="84">IF(O392=360,$Q$7,0)+IF(O392&lt;360,U391,0)</f>
        <v>125350.68988707225</v>
      </c>
      <c r="Q392" s="102">
        <f t="shared" si="76"/>
        <v>3.5000000000000003E-2</v>
      </c>
      <c r="R392" s="100">
        <f t="shared" si="77"/>
        <v>1422.5602485932195</v>
      </c>
      <c r="S392" s="100">
        <f t="shared" si="78"/>
        <v>365.60617883729407</v>
      </c>
      <c r="T392" s="100">
        <f t="shared" si="73"/>
        <v>1056.9540697559255</v>
      </c>
      <c r="U392" s="100">
        <f t="shared" si="79"/>
        <v>124293.73581731632</v>
      </c>
    </row>
    <row r="393" spans="15:21" ht="16.5">
      <c r="O393" s="98">
        <f t="shared" si="83"/>
        <v>101</v>
      </c>
      <c r="P393" s="100">
        <f t="shared" si="84"/>
        <v>124293.73581731632</v>
      </c>
      <c r="Q393" s="102">
        <f t="shared" si="76"/>
        <v>3.5000000000000003E-2</v>
      </c>
      <c r="R393" s="100">
        <f t="shared" si="77"/>
        <v>1422.5602485932193</v>
      </c>
      <c r="S393" s="100">
        <f t="shared" si="78"/>
        <v>362.5233961338393</v>
      </c>
      <c r="T393" s="100">
        <f t="shared" si="73"/>
        <v>1060.03685245938</v>
      </c>
      <c r="U393" s="100">
        <f t="shared" si="79"/>
        <v>123233.69896485694</v>
      </c>
    </row>
    <row r="394" spans="15:21" ht="16.5">
      <c r="O394" s="98">
        <f t="shared" si="83"/>
        <v>100</v>
      </c>
      <c r="P394" s="100">
        <f t="shared" si="84"/>
        <v>123233.69896485694</v>
      </c>
      <c r="Q394" s="102">
        <f t="shared" si="76"/>
        <v>3.5000000000000003E-2</v>
      </c>
      <c r="R394" s="100">
        <f t="shared" si="77"/>
        <v>1422.5602485932195</v>
      </c>
      <c r="S394" s="100">
        <f t="shared" si="78"/>
        <v>359.43162198083274</v>
      </c>
      <c r="T394" s="100">
        <f t="shared" si="73"/>
        <v>1063.1286266123868</v>
      </c>
      <c r="U394" s="100">
        <f t="shared" si="79"/>
        <v>122170.57033824455</v>
      </c>
    </row>
    <row r="395" spans="15:21" ht="16.5">
      <c r="O395" s="98">
        <f t="shared" si="83"/>
        <v>99</v>
      </c>
      <c r="P395" s="100">
        <f t="shared" si="84"/>
        <v>122170.57033824455</v>
      </c>
      <c r="Q395" s="102">
        <f t="shared" si="76"/>
        <v>3.5000000000000003E-2</v>
      </c>
      <c r="R395" s="100">
        <f t="shared" si="77"/>
        <v>1422.5602485932193</v>
      </c>
      <c r="S395" s="100">
        <f t="shared" si="78"/>
        <v>356.3308301532133</v>
      </c>
      <c r="T395" s="100">
        <f t="shared" si="73"/>
        <v>1066.2294184400059</v>
      </c>
      <c r="U395" s="100">
        <f t="shared" si="79"/>
        <v>121104.34091980454</v>
      </c>
    </row>
    <row r="396" spans="15:21" ht="16.5">
      <c r="O396" s="98">
        <f t="shared" si="83"/>
        <v>98</v>
      </c>
      <c r="P396" s="100">
        <f t="shared" si="84"/>
        <v>121104.34091980454</v>
      </c>
      <c r="Q396" s="102">
        <f t="shared" si="76"/>
        <v>3.5000000000000003E-2</v>
      </c>
      <c r="R396" s="100">
        <f t="shared" si="77"/>
        <v>1422.5602485932195</v>
      </c>
      <c r="S396" s="100">
        <f t="shared" si="78"/>
        <v>353.22099434942993</v>
      </c>
      <c r="T396" s="100">
        <f t="shared" si="73"/>
        <v>1069.3392542437896</v>
      </c>
      <c r="U396" s="100">
        <f t="shared" si="79"/>
        <v>120035.00166556075</v>
      </c>
    </row>
    <row r="397" spans="15:21" ht="16.5">
      <c r="O397" s="98">
        <f t="shared" si="83"/>
        <v>97</v>
      </c>
      <c r="P397" s="100">
        <f t="shared" si="84"/>
        <v>120035.00166556075</v>
      </c>
      <c r="Q397" s="102">
        <f t="shared" si="76"/>
        <v>3.5000000000000003E-2</v>
      </c>
      <c r="R397" s="100">
        <f t="shared" si="77"/>
        <v>1422.5602485932193</v>
      </c>
      <c r="S397" s="100">
        <f t="shared" si="78"/>
        <v>350.10208819121885</v>
      </c>
      <c r="T397" s="100">
        <f t="shared" ref="T397:T460" si="85">R397-S397</f>
        <v>1072.4581604020004</v>
      </c>
      <c r="U397" s="100">
        <f t="shared" si="79"/>
        <v>118962.54350515874</v>
      </c>
    </row>
    <row r="398" spans="15:21" ht="16.5">
      <c r="O398" s="98">
        <f t="shared" si="83"/>
        <v>96</v>
      </c>
      <c r="P398" s="100">
        <f t="shared" si="84"/>
        <v>118962.54350515874</v>
      </c>
      <c r="Q398" s="102">
        <f t="shared" ref="Q398:Q461" si="86">IF(AND(O398&lt;=360,O398&gt;0),$Q$8,0)</f>
        <v>3.5000000000000003E-2</v>
      </c>
      <c r="R398" s="100">
        <f t="shared" ref="R398:R461" si="87" xml:space="preserve"> IFERROR(-PMT(Q398/12,O398,P398),0)</f>
        <v>1422.5602485932193</v>
      </c>
      <c r="S398" s="100">
        <f t="shared" ref="S398:S461" si="88">P398*Q398/12</f>
        <v>346.97408522337969</v>
      </c>
      <c r="T398" s="100">
        <f t="shared" si="85"/>
        <v>1075.5861633698396</v>
      </c>
      <c r="U398" s="100">
        <f t="shared" ref="U398:U461" si="89">P398-T398</f>
        <v>117886.9573417889</v>
      </c>
    </row>
    <row r="399" spans="15:21" ht="16.5">
      <c r="O399" s="98">
        <f t="shared" ref="O399:O462" si="90">IF(B399=$M$7-1,360,0)+IF(O398&gt;0,O398-1,0)</f>
        <v>95</v>
      </c>
      <c r="P399" s="100">
        <f t="shared" si="84"/>
        <v>117886.9573417889</v>
      </c>
      <c r="Q399" s="102">
        <f t="shared" si="86"/>
        <v>3.5000000000000003E-2</v>
      </c>
      <c r="R399" s="100">
        <f t="shared" si="87"/>
        <v>1422.5602485932193</v>
      </c>
      <c r="S399" s="100">
        <f t="shared" si="88"/>
        <v>343.83695891355097</v>
      </c>
      <c r="T399" s="100">
        <f t="shared" si="85"/>
        <v>1078.7232896796684</v>
      </c>
      <c r="U399" s="100">
        <f t="shared" si="89"/>
        <v>116808.23405210924</v>
      </c>
    </row>
    <row r="400" spans="15:21" ht="16.5">
      <c r="O400" s="98">
        <f t="shared" si="90"/>
        <v>94</v>
      </c>
      <c r="P400" s="100">
        <f t="shared" si="84"/>
        <v>116808.23405210924</v>
      </c>
      <c r="Q400" s="102">
        <f t="shared" si="86"/>
        <v>3.5000000000000003E-2</v>
      </c>
      <c r="R400" s="100">
        <f t="shared" si="87"/>
        <v>1422.5602485932195</v>
      </c>
      <c r="S400" s="100">
        <f t="shared" si="88"/>
        <v>340.69068265198536</v>
      </c>
      <c r="T400" s="100">
        <f t="shared" si="85"/>
        <v>1081.8695659412342</v>
      </c>
      <c r="U400" s="100">
        <f t="shared" si="89"/>
        <v>115726.36448616801</v>
      </c>
    </row>
    <row r="401" spans="15:21" ht="16.5">
      <c r="O401" s="98">
        <f t="shared" si="90"/>
        <v>93</v>
      </c>
      <c r="P401" s="100">
        <f t="shared" si="84"/>
        <v>115726.36448616801</v>
      </c>
      <c r="Q401" s="102">
        <f t="shared" si="86"/>
        <v>3.5000000000000003E-2</v>
      </c>
      <c r="R401" s="100">
        <f t="shared" si="87"/>
        <v>1422.5602485932191</v>
      </c>
      <c r="S401" s="100">
        <f t="shared" si="88"/>
        <v>337.53522975132336</v>
      </c>
      <c r="T401" s="100">
        <f t="shared" si="85"/>
        <v>1085.0250188418956</v>
      </c>
      <c r="U401" s="100">
        <f t="shared" si="89"/>
        <v>114641.33946732611</v>
      </c>
    </row>
    <row r="402" spans="15:21" ht="16.5">
      <c r="O402" s="98">
        <f t="shared" si="90"/>
        <v>92</v>
      </c>
      <c r="P402" s="100">
        <f t="shared" si="84"/>
        <v>114641.33946732611</v>
      </c>
      <c r="Q402" s="102">
        <f t="shared" si="86"/>
        <v>3.5000000000000003E-2</v>
      </c>
      <c r="R402" s="100">
        <f t="shared" si="87"/>
        <v>1422.5602485932191</v>
      </c>
      <c r="S402" s="100">
        <f t="shared" si="88"/>
        <v>334.37057344636781</v>
      </c>
      <c r="T402" s="100">
        <f t="shared" si="85"/>
        <v>1088.1896751468512</v>
      </c>
      <c r="U402" s="100">
        <f t="shared" si="89"/>
        <v>113553.14979217926</v>
      </c>
    </row>
    <row r="403" spans="15:21" ht="16.5">
      <c r="O403" s="98">
        <f t="shared" si="90"/>
        <v>91</v>
      </c>
      <c r="P403" s="100">
        <f t="shared" si="84"/>
        <v>113553.14979217926</v>
      </c>
      <c r="Q403" s="102">
        <f t="shared" si="86"/>
        <v>3.5000000000000003E-2</v>
      </c>
      <c r="R403" s="100">
        <f t="shared" si="87"/>
        <v>1422.5602485932191</v>
      </c>
      <c r="S403" s="100">
        <f t="shared" si="88"/>
        <v>331.19668689385622</v>
      </c>
      <c r="T403" s="100">
        <f t="shared" si="85"/>
        <v>1091.3635616993629</v>
      </c>
      <c r="U403" s="100">
        <f t="shared" si="89"/>
        <v>112461.78623047991</v>
      </c>
    </row>
    <row r="404" spans="15:21" ht="16.5">
      <c r="O404" s="98">
        <f t="shared" si="90"/>
        <v>90</v>
      </c>
      <c r="P404" s="100">
        <f t="shared" si="84"/>
        <v>112461.78623047991</v>
      </c>
      <c r="Q404" s="102">
        <f t="shared" si="86"/>
        <v>3.5000000000000003E-2</v>
      </c>
      <c r="R404" s="100">
        <f t="shared" si="87"/>
        <v>1422.5602485932195</v>
      </c>
      <c r="S404" s="100">
        <f t="shared" si="88"/>
        <v>328.01354317223308</v>
      </c>
      <c r="T404" s="100">
        <f t="shared" si="85"/>
        <v>1094.5467054209864</v>
      </c>
      <c r="U404" s="100">
        <f t="shared" si="89"/>
        <v>111367.23952505892</v>
      </c>
    </row>
    <row r="405" spans="15:21" ht="16.5">
      <c r="O405" s="98">
        <f t="shared" si="90"/>
        <v>89</v>
      </c>
      <c r="P405" s="100">
        <f t="shared" si="84"/>
        <v>111367.23952505892</v>
      </c>
      <c r="Q405" s="102">
        <f t="shared" si="86"/>
        <v>3.5000000000000003E-2</v>
      </c>
      <c r="R405" s="100">
        <f t="shared" si="87"/>
        <v>1422.5602485932193</v>
      </c>
      <c r="S405" s="100">
        <f t="shared" si="88"/>
        <v>324.8211152814219</v>
      </c>
      <c r="T405" s="100">
        <f t="shared" si="85"/>
        <v>1097.7391333117973</v>
      </c>
      <c r="U405" s="100">
        <f t="shared" si="89"/>
        <v>110269.50039174712</v>
      </c>
    </row>
    <row r="406" spans="15:21" ht="16.5">
      <c r="O406" s="98">
        <f t="shared" si="90"/>
        <v>88</v>
      </c>
      <c r="P406" s="100">
        <f t="shared" si="84"/>
        <v>110269.50039174712</v>
      </c>
      <c r="Q406" s="102">
        <f t="shared" si="86"/>
        <v>3.5000000000000003E-2</v>
      </c>
      <c r="R406" s="100">
        <f t="shared" si="87"/>
        <v>1422.5602485932193</v>
      </c>
      <c r="S406" s="100">
        <f t="shared" si="88"/>
        <v>321.6193761425958</v>
      </c>
      <c r="T406" s="100">
        <f t="shared" si="85"/>
        <v>1100.9408724506234</v>
      </c>
      <c r="U406" s="100">
        <f t="shared" si="89"/>
        <v>109168.5595192965</v>
      </c>
    </row>
    <row r="407" spans="15:21" ht="16.5">
      <c r="O407" s="98">
        <f t="shared" si="90"/>
        <v>87</v>
      </c>
      <c r="P407" s="100">
        <f t="shared" si="84"/>
        <v>109168.5595192965</v>
      </c>
      <c r="Q407" s="102">
        <f t="shared" si="86"/>
        <v>3.5000000000000003E-2</v>
      </c>
      <c r="R407" s="100">
        <f t="shared" si="87"/>
        <v>1422.5602485932195</v>
      </c>
      <c r="S407" s="100">
        <f t="shared" si="88"/>
        <v>318.40829859794815</v>
      </c>
      <c r="T407" s="100">
        <f t="shared" si="85"/>
        <v>1104.1519499952715</v>
      </c>
      <c r="U407" s="100">
        <f t="shared" si="89"/>
        <v>108064.40756930123</v>
      </c>
    </row>
    <row r="408" spans="15:21" ht="16.5">
      <c r="O408" s="98">
        <f t="shared" si="90"/>
        <v>86</v>
      </c>
      <c r="P408" s="100">
        <f t="shared" si="84"/>
        <v>108064.40756930123</v>
      </c>
      <c r="Q408" s="102">
        <f t="shared" si="86"/>
        <v>3.5000000000000003E-2</v>
      </c>
      <c r="R408" s="100">
        <f t="shared" si="87"/>
        <v>1422.5602485932193</v>
      </c>
      <c r="S408" s="100">
        <f t="shared" si="88"/>
        <v>315.18785541046196</v>
      </c>
      <c r="T408" s="100">
        <f t="shared" si="85"/>
        <v>1107.3723931827574</v>
      </c>
      <c r="U408" s="100">
        <f t="shared" si="89"/>
        <v>106957.03517611847</v>
      </c>
    </row>
    <row r="409" spans="15:21" ht="16.5">
      <c r="O409" s="98">
        <f t="shared" si="90"/>
        <v>85</v>
      </c>
      <c r="P409" s="100">
        <f t="shared" si="84"/>
        <v>106957.03517611847</v>
      </c>
      <c r="Q409" s="102">
        <f t="shared" si="86"/>
        <v>3.5000000000000003E-2</v>
      </c>
      <c r="R409" s="100">
        <f t="shared" si="87"/>
        <v>1422.5602485932197</v>
      </c>
      <c r="S409" s="100">
        <f t="shared" si="88"/>
        <v>311.95801926367892</v>
      </c>
      <c r="T409" s="100">
        <f t="shared" si="85"/>
        <v>1110.6022293295409</v>
      </c>
      <c r="U409" s="100">
        <f t="shared" si="89"/>
        <v>105846.43294678893</v>
      </c>
    </row>
    <row r="410" spans="15:21" ht="16.5">
      <c r="O410" s="98">
        <f t="shared" si="90"/>
        <v>84</v>
      </c>
      <c r="P410" s="100">
        <f t="shared" si="84"/>
        <v>105846.43294678893</v>
      </c>
      <c r="Q410" s="102">
        <f t="shared" si="86"/>
        <v>3.5000000000000003E-2</v>
      </c>
      <c r="R410" s="100">
        <f t="shared" si="87"/>
        <v>1422.5602485932195</v>
      </c>
      <c r="S410" s="100">
        <f t="shared" si="88"/>
        <v>308.71876276146776</v>
      </c>
      <c r="T410" s="100">
        <f t="shared" si="85"/>
        <v>1113.8414858317517</v>
      </c>
      <c r="U410" s="100">
        <f t="shared" si="89"/>
        <v>104732.59146095718</v>
      </c>
    </row>
    <row r="411" spans="15:21" ht="16.5">
      <c r="O411" s="98">
        <f t="shared" si="90"/>
        <v>83</v>
      </c>
      <c r="P411" s="100">
        <f t="shared" si="84"/>
        <v>104732.59146095718</v>
      </c>
      <c r="Q411" s="102">
        <f t="shared" si="86"/>
        <v>3.5000000000000003E-2</v>
      </c>
      <c r="R411" s="100">
        <f t="shared" si="87"/>
        <v>1422.5602485932197</v>
      </c>
      <c r="S411" s="100">
        <f t="shared" si="88"/>
        <v>305.4700584277918</v>
      </c>
      <c r="T411" s="100">
        <f t="shared" si="85"/>
        <v>1117.0901901654279</v>
      </c>
      <c r="U411" s="100">
        <f t="shared" si="89"/>
        <v>103615.50127079175</v>
      </c>
    </row>
    <row r="412" spans="15:21" ht="16.5">
      <c r="O412" s="98">
        <f t="shared" si="90"/>
        <v>82</v>
      </c>
      <c r="P412" s="100">
        <f t="shared" si="84"/>
        <v>103615.50127079175</v>
      </c>
      <c r="Q412" s="102">
        <f t="shared" si="86"/>
        <v>3.5000000000000003E-2</v>
      </c>
      <c r="R412" s="100">
        <f t="shared" si="87"/>
        <v>1422.5602485932195</v>
      </c>
      <c r="S412" s="100">
        <f t="shared" si="88"/>
        <v>302.21187870647594</v>
      </c>
      <c r="T412" s="100">
        <f t="shared" si="85"/>
        <v>1120.3483698867435</v>
      </c>
      <c r="U412" s="100">
        <f t="shared" si="89"/>
        <v>102495.152900905</v>
      </c>
    </row>
    <row r="413" spans="15:21" ht="16.5">
      <c r="O413" s="98">
        <f t="shared" si="90"/>
        <v>81</v>
      </c>
      <c r="P413" s="100">
        <f t="shared" si="84"/>
        <v>102495.152900905</v>
      </c>
      <c r="Q413" s="102">
        <f t="shared" si="86"/>
        <v>3.5000000000000003E-2</v>
      </c>
      <c r="R413" s="100">
        <f t="shared" si="87"/>
        <v>1422.5602485932195</v>
      </c>
      <c r="S413" s="100">
        <f t="shared" si="88"/>
        <v>298.94419596097293</v>
      </c>
      <c r="T413" s="100">
        <f t="shared" si="85"/>
        <v>1123.6160526322465</v>
      </c>
      <c r="U413" s="100">
        <f t="shared" si="89"/>
        <v>101371.53684827275</v>
      </c>
    </row>
    <row r="414" spans="15:21" ht="16.5">
      <c r="O414" s="98">
        <f t="shared" si="90"/>
        <v>80</v>
      </c>
      <c r="P414" s="100">
        <f t="shared" si="84"/>
        <v>101371.53684827275</v>
      </c>
      <c r="Q414" s="102">
        <f t="shared" si="86"/>
        <v>3.5000000000000003E-2</v>
      </c>
      <c r="R414" s="100">
        <f t="shared" si="87"/>
        <v>1422.5602485932193</v>
      </c>
      <c r="S414" s="100">
        <f t="shared" si="88"/>
        <v>295.66698247412887</v>
      </c>
      <c r="T414" s="100">
        <f t="shared" si="85"/>
        <v>1126.8932661190904</v>
      </c>
      <c r="U414" s="100">
        <f t="shared" si="89"/>
        <v>100244.64358215366</v>
      </c>
    </row>
    <row r="415" spans="15:21" ht="16.5">
      <c r="O415" s="98">
        <f t="shared" si="90"/>
        <v>79</v>
      </c>
      <c r="P415" s="100">
        <f t="shared" si="84"/>
        <v>100244.64358215366</v>
      </c>
      <c r="Q415" s="102">
        <f t="shared" si="86"/>
        <v>3.5000000000000003E-2</v>
      </c>
      <c r="R415" s="100">
        <f t="shared" si="87"/>
        <v>1422.5602485932195</v>
      </c>
      <c r="S415" s="100">
        <f t="shared" si="88"/>
        <v>292.38021044794817</v>
      </c>
      <c r="T415" s="100">
        <f t="shared" si="85"/>
        <v>1130.1800381452713</v>
      </c>
      <c r="U415" s="100">
        <f t="shared" si="89"/>
        <v>99114.46354400838</v>
      </c>
    </row>
    <row r="416" spans="15:21" ht="16.5">
      <c r="O416" s="98">
        <f t="shared" si="90"/>
        <v>78</v>
      </c>
      <c r="P416" s="100">
        <f t="shared" si="84"/>
        <v>99114.46354400838</v>
      </c>
      <c r="Q416" s="102">
        <f t="shared" si="86"/>
        <v>3.5000000000000003E-2</v>
      </c>
      <c r="R416" s="100">
        <f t="shared" si="87"/>
        <v>1422.5602485932191</v>
      </c>
      <c r="S416" s="100">
        <f t="shared" si="88"/>
        <v>289.08385200335778</v>
      </c>
      <c r="T416" s="100">
        <f t="shared" si="85"/>
        <v>1133.4763965898612</v>
      </c>
      <c r="U416" s="100">
        <f t="shared" si="89"/>
        <v>97980.98714741852</v>
      </c>
    </row>
    <row r="417" spans="15:21" ht="16.5">
      <c r="O417" s="98">
        <f t="shared" si="90"/>
        <v>77</v>
      </c>
      <c r="P417" s="100">
        <f t="shared" si="84"/>
        <v>97980.98714741852</v>
      </c>
      <c r="Q417" s="102">
        <f t="shared" si="86"/>
        <v>3.5000000000000003E-2</v>
      </c>
      <c r="R417" s="100">
        <f t="shared" si="87"/>
        <v>1422.5602485932191</v>
      </c>
      <c r="S417" s="100">
        <f t="shared" si="88"/>
        <v>285.77787917997074</v>
      </c>
      <c r="T417" s="100">
        <f t="shared" si="85"/>
        <v>1136.7823694132483</v>
      </c>
      <c r="U417" s="100">
        <f t="shared" si="89"/>
        <v>96844.204778005267</v>
      </c>
    </row>
    <row r="418" spans="15:21" ht="16.5">
      <c r="O418" s="98">
        <f t="shared" si="90"/>
        <v>76</v>
      </c>
      <c r="P418" s="100">
        <f t="shared" si="84"/>
        <v>96844.204778005267</v>
      </c>
      <c r="Q418" s="102">
        <f t="shared" si="86"/>
        <v>3.5000000000000003E-2</v>
      </c>
      <c r="R418" s="100">
        <f t="shared" si="87"/>
        <v>1422.5602485932191</v>
      </c>
      <c r="S418" s="100">
        <f t="shared" si="88"/>
        <v>282.46226393584874</v>
      </c>
      <c r="T418" s="100">
        <f t="shared" si="85"/>
        <v>1140.0979846573703</v>
      </c>
      <c r="U418" s="100">
        <f t="shared" si="89"/>
        <v>95704.106793347892</v>
      </c>
    </row>
    <row r="419" spans="15:21" ht="16.5">
      <c r="O419" s="98">
        <f t="shared" si="90"/>
        <v>75</v>
      </c>
      <c r="P419" s="100">
        <f t="shared" si="84"/>
        <v>95704.106793347892</v>
      </c>
      <c r="Q419" s="102">
        <f t="shared" si="86"/>
        <v>3.5000000000000003E-2</v>
      </c>
      <c r="R419" s="100">
        <f t="shared" si="87"/>
        <v>1422.5602485932191</v>
      </c>
      <c r="S419" s="100">
        <f t="shared" si="88"/>
        <v>279.1369781472647</v>
      </c>
      <c r="T419" s="100">
        <f t="shared" si="85"/>
        <v>1143.4232704459544</v>
      </c>
      <c r="U419" s="100">
        <f t="shared" si="89"/>
        <v>94560.683522901934</v>
      </c>
    </row>
    <row r="420" spans="15:21" ht="16.5">
      <c r="O420" s="98">
        <f t="shared" si="90"/>
        <v>74</v>
      </c>
      <c r="P420" s="100">
        <f t="shared" si="84"/>
        <v>94560.683522901934</v>
      </c>
      <c r="Q420" s="102">
        <f t="shared" si="86"/>
        <v>3.5000000000000003E-2</v>
      </c>
      <c r="R420" s="100">
        <f t="shared" si="87"/>
        <v>1422.5602485932191</v>
      </c>
      <c r="S420" s="100">
        <f t="shared" si="88"/>
        <v>275.80199360846399</v>
      </c>
      <c r="T420" s="100">
        <f t="shared" si="85"/>
        <v>1146.758254984755</v>
      </c>
      <c r="U420" s="100">
        <f t="shared" si="89"/>
        <v>93413.925267917177</v>
      </c>
    </row>
    <row r="421" spans="15:21" ht="16.5">
      <c r="O421" s="98">
        <f t="shared" si="90"/>
        <v>73</v>
      </c>
      <c r="P421" s="100">
        <f t="shared" si="84"/>
        <v>93413.925267917177</v>
      </c>
      <c r="Q421" s="102">
        <f t="shared" si="86"/>
        <v>3.5000000000000003E-2</v>
      </c>
      <c r="R421" s="100">
        <f t="shared" si="87"/>
        <v>1422.5602485932188</v>
      </c>
      <c r="S421" s="100">
        <f t="shared" si="88"/>
        <v>272.45728203142511</v>
      </c>
      <c r="T421" s="100">
        <f t="shared" si="85"/>
        <v>1150.1029665617937</v>
      </c>
      <c r="U421" s="100">
        <f t="shared" si="89"/>
        <v>92263.82230135538</v>
      </c>
    </row>
    <row r="422" spans="15:21" ht="16.5">
      <c r="O422" s="98">
        <f t="shared" si="90"/>
        <v>72</v>
      </c>
      <c r="P422" s="100">
        <f t="shared" si="84"/>
        <v>92263.82230135538</v>
      </c>
      <c r="Q422" s="102">
        <f t="shared" si="86"/>
        <v>3.5000000000000003E-2</v>
      </c>
      <c r="R422" s="100">
        <f t="shared" si="87"/>
        <v>1422.5602485932191</v>
      </c>
      <c r="S422" s="100">
        <f t="shared" si="88"/>
        <v>269.10281504561988</v>
      </c>
      <c r="T422" s="100">
        <f t="shared" si="85"/>
        <v>1153.4574335475991</v>
      </c>
      <c r="U422" s="100">
        <f t="shared" si="89"/>
        <v>91110.364867807773</v>
      </c>
    </row>
    <row r="423" spans="15:21" ht="16.5">
      <c r="O423" s="98">
        <f t="shared" si="90"/>
        <v>71</v>
      </c>
      <c r="P423" s="100">
        <f t="shared" si="84"/>
        <v>91110.364867807773</v>
      </c>
      <c r="Q423" s="102">
        <f t="shared" si="86"/>
        <v>3.5000000000000003E-2</v>
      </c>
      <c r="R423" s="100">
        <f t="shared" si="87"/>
        <v>1422.5602485932188</v>
      </c>
      <c r="S423" s="100">
        <f t="shared" si="88"/>
        <v>265.73856419777269</v>
      </c>
      <c r="T423" s="100">
        <f t="shared" si="85"/>
        <v>1156.821684395446</v>
      </c>
      <c r="U423" s="100">
        <f t="shared" si="89"/>
        <v>89953.54318341233</v>
      </c>
    </row>
    <row r="424" spans="15:21" ht="16.5">
      <c r="O424" s="98">
        <f t="shared" si="90"/>
        <v>70</v>
      </c>
      <c r="P424" s="100">
        <f t="shared" si="84"/>
        <v>89953.54318341233</v>
      </c>
      <c r="Q424" s="102">
        <f t="shared" si="86"/>
        <v>3.5000000000000003E-2</v>
      </c>
      <c r="R424" s="100">
        <f t="shared" si="87"/>
        <v>1422.5602485932188</v>
      </c>
      <c r="S424" s="100">
        <f t="shared" si="88"/>
        <v>262.36450095161933</v>
      </c>
      <c r="T424" s="100">
        <f t="shared" si="85"/>
        <v>1160.1957476415996</v>
      </c>
      <c r="U424" s="100">
        <f t="shared" si="89"/>
        <v>88793.347435770731</v>
      </c>
    </row>
    <row r="425" spans="15:21" ht="16.5">
      <c r="O425" s="98">
        <f t="shared" si="90"/>
        <v>69</v>
      </c>
      <c r="P425" s="100">
        <f t="shared" si="84"/>
        <v>88793.347435770731</v>
      </c>
      <c r="Q425" s="102">
        <f t="shared" si="86"/>
        <v>3.5000000000000003E-2</v>
      </c>
      <c r="R425" s="100">
        <f t="shared" si="87"/>
        <v>1422.5602485932191</v>
      </c>
      <c r="S425" s="100">
        <f t="shared" si="88"/>
        <v>258.98059668766467</v>
      </c>
      <c r="T425" s="100">
        <f t="shared" si="85"/>
        <v>1163.5796519055543</v>
      </c>
      <c r="U425" s="100">
        <f t="shared" si="89"/>
        <v>87629.767783865173</v>
      </c>
    </row>
    <row r="426" spans="15:21" ht="16.5">
      <c r="O426" s="98">
        <f t="shared" si="90"/>
        <v>68</v>
      </c>
      <c r="P426" s="100">
        <f t="shared" si="84"/>
        <v>87629.767783865173</v>
      </c>
      <c r="Q426" s="102">
        <f t="shared" si="86"/>
        <v>3.5000000000000003E-2</v>
      </c>
      <c r="R426" s="100">
        <f t="shared" si="87"/>
        <v>1422.5602485932188</v>
      </c>
      <c r="S426" s="100">
        <f t="shared" si="88"/>
        <v>255.58682270294011</v>
      </c>
      <c r="T426" s="100">
        <f t="shared" si="85"/>
        <v>1166.9734258902788</v>
      </c>
      <c r="U426" s="100">
        <f t="shared" si="89"/>
        <v>86462.794357974897</v>
      </c>
    </row>
    <row r="427" spans="15:21" ht="16.5">
      <c r="O427" s="98">
        <f t="shared" si="90"/>
        <v>67</v>
      </c>
      <c r="P427" s="100">
        <f t="shared" si="84"/>
        <v>86462.794357974897</v>
      </c>
      <c r="Q427" s="102">
        <f t="shared" si="86"/>
        <v>3.5000000000000003E-2</v>
      </c>
      <c r="R427" s="100">
        <f t="shared" si="87"/>
        <v>1422.5602485932188</v>
      </c>
      <c r="S427" s="100">
        <f t="shared" si="88"/>
        <v>252.18315021076015</v>
      </c>
      <c r="T427" s="100">
        <f t="shared" si="85"/>
        <v>1170.3770983824586</v>
      </c>
      <c r="U427" s="100">
        <f t="shared" si="89"/>
        <v>85292.417259592432</v>
      </c>
    </row>
    <row r="428" spans="15:21" ht="16.5">
      <c r="O428" s="98">
        <f t="shared" si="90"/>
        <v>66</v>
      </c>
      <c r="P428" s="100">
        <f t="shared" si="84"/>
        <v>85292.417259592432</v>
      </c>
      <c r="Q428" s="102">
        <f t="shared" si="86"/>
        <v>3.5000000000000003E-2</v>
      </c>
      <c r="R428" s="100">
        <f t="shared" si="87"/>
        <v>1422.5602485932188</v>
      </c>
      <c r="S428" s="100">
        <f t="shared" si="88"/>
        <v>248.76955034047796</v>
      </c>
      <c r="T428" s="100">
        <f t="shared" si="85"/>
        <v>1173.7906982527409</v>
      </c>
      <c r="U428" s="100">
        <f t="shared" si="89"/>
        <v>84118.626561339697</v>
      </c>
    </row>
    <row r="429" spans="15:21" ht="16.5">
      <c r="O429" s="98">
        <f t="shared" si="90"/>
        <v>65</v>
      </c>
      <c r="P429" s="100">
        <f t="shared" si="84"/>
        <v>84118.626561339697</v>
      </c>
      <c r="Q429" s="102">
        <f t="shared" si="86"/>
        <v>3.5000000000000003E-2</v>
      </c>
      <c r="R429" s="100">
        <f t="shared" si="87"/>
        <v>1422.5602485932191</v>
      </c>
      <c r="S429" s="100">
        <f t="shared" si="88"/>
        <v>245.34599413724081</v>
      </c>
      <c r="T429" s="100">
        <f t="shared" si="85"/>
        <v>1177.2142544559783</v>
      </c>
      <c r="U429" s="100">
        <f t="shared" si="89"/>
        <v>82941.412306883722</v>
      </c>
    </row>
    <row r="430" spans="15:21" ht="16.5">
      <c r="O430" s="98">
        <f t="shared" si="90"/>
        <v>64</v>
      </c>
      <c r="P430" s="100">
        <f t="shared" si="84"/>
        <v>82941.412306883722</v>
      </c>
      <c r="Q430" s="102">
        <f t="shared" si="86"/>
        <v>3.5000000000000003E-2</v>
      </c>
      <c r="R430" s="100">
        <f t="shared" si="87"/>
        <v>1422.5602485932191</v>
      </c>
      <c r="S430" s="100">
        <f t="shared" si="88"/>
        <v>241.9124525617442</v>
      </c>
      <c r="T430" s="100">
        <f t="shared" si="85"/>
        <v>1180.6477960314749</v>
      </c>
      <c r="U430" s="100">
        <f t="shared" si="89"/>
        <v>81760.764510852241</v>
      </c>
    </row>
    <row r="431" spans="15:21" ht="16.5">
      <c r="O431" s="98">
        <f t="shared" si="90"/>
        <v>63</v>
      </c>
      <c r="P431" s="100">
        <f t="shared" si="84"/>
        <v>81760.764510852241</v>
      </c>
      <c r="Q431" s="102">
        <f t="shared" si="86"/>
        <v>3.5000000000000003E-2</v>
      </c>
      <c r="R431" s="100">
        <f t="shared" si="87"/>
        <v>1422.5602485932188</v>
      </c>
      <c r="S431" s="100">
        <f t="shared" si="88"/>
        <v>238.46889648998572</v>
      </c>
      <c r="T431" s="100">
        <f t="shared" si="85"/>
        <v>1184.091352103233</v>
      </c>
      <c r="U431" s="100">
        <f t="shared" si="89"/>
        <v>80576.673158749007</v>
      </c>
    </row>
    <row r="432" spans="15:21" ht="16.5">
      <c r="O432" s="98">
        <f t="shared" si="90"/>
        <v>62</v>
      </c>
      <c r="P432" s="100">
        <f t="shared" si="84"/>
        <v>80576.673158749007</v>
      </c>
      <c r="Q432" s="102">
        <f t="shared" si="86"/>
        <v>3.5000000000000003E-2</v>
      </c>
      <c r="R432" s="100">
        <f t="shared" si="87"/>
        <v>1422.5602485932186</v>
      </c>
      <c r="S432" s="100">
        <f t="shared" si="88"/>
        <v>235.01529671301796</v>
      </c>
      <c r="T432" s="100">
        <f t="shared" si="85"/>
        <v>1187.5449518802006</v>
      </c>
      <c r="U432" s="100">
        <f t="shared" si="89"/>
        <v>79389.128206868801</v>
      </c>
    </row>
    <row r="433" spans="15:21" ht="16.5">
      <c r="O433" s="98">
        <f t="shared" si="90"/>
        <v>61</v>
      </c>
      <c r="P433" s="100">
        <f t="shared" si="84"/>
        <v>79389.128206868801</v>
      </c>
      <c r="Q433" s="102">
        <f t="shared" si="86"/>
        <v>3.5000000000000003E-2</v>
      </c>
      <c r="R433" s="100">
        <f t="shared" si="87"/>
        <v>1422.5602485932186</v>
      </c>
      <c r="S433" s="100">
        <f t="shared" si="88"/>
        <v>231.55162393670071</v>
      </c>
      <c r="T433" s="100">
        <f t="shared" si="85"/>
        <v>1191.0086246565179</v>
      </c>
      <c r="U433" s="100">
        <f t="shared" si="89"/>
        <v>78198.119582212283</v>
      </c>
    </row>
    <row r="434" spans="15:21" ht="16.5">
      <c r="O434" s="98">
        <f t="shared" si="90"/>
        <v>60</v>
      </c>
      <c r="P434" s="100">
        <f t="shared" si="84"/>
        <v>78198.119582212283</v>
      </c>
      <c r="Q434" s="102">
        <f t="shared" si="86"/>
        <v>3.5000000000000003E-2</v>
      </c>
      <c r="R434" s="100">
        <f t="shared" si="87"/>
        <v>1422.5602485932188</v>
      </c>
      <c r="S434" s="100">
        <f t="shared" si="88"/>
        <v>228.07784878145253</v>
      </c>
      <c r="T434" s="100">
        <f t="shared" si="85"/>
        <v>1194.4823998117663</v>
      </c>
      <c r="U434" s="100">
        <f t="shared" si="89"/>
        <v>77003.637182400518</v>
      </c>
    </row>
    <row r="435" spans="15:21" ht="16.5">
      <c r="O435" s="98">
        <f t="shared" si="90"/>
        <v>59</v>
      </c>
      <c r="P435" s="100">
        <f t="shared" si="84"/>
        <v>77003.637182400518</v>
      </c>
      <c r="Q435" s="102">
        <f t="shared" si="86"/>
        <v>3.5000000000000003E-2</v>
      </c>
      <c r="R435" s="100">
        <f t="shared" si="87"/>
        <v>1422.5602485932188</v>
      </c>
      <c r="S435" s="100">
        <f t="shared" si="88"/>
        <v>224.59394178200151</v>
      </c>
      <c r="T435" s="100">
        <f t="shared" si="85"/>
        <v>1197.9663068112172</v>
      </c>
      <c r="U435" s="100">
        <f t="shared" si="89"/>
        <v>75805.670875589305</v>
      </c>
    </row>
    <row r="436" spans="15:21" ht="16.5">
      <c r="O436" s="98">
        <f t="shared" si="90"/>
        <v>58</v>
      </c>
      <c r="P436" s="100">
        <f t="shared" si="84"/>
        <v>75805.670875589305</v>
      </c>
      <c r="Q436" s="102">
        <f t="shared" si="86"/>
        <v>3.5000000000000003E-2</v>
      </c>
      <c r="R436" s="100">
        <f t="shared" si="87"/>
        <v>1422.5602485932188</v>
      </c>
      <c r="S436" s="100">
        <f t="shared" si="88"/>
        <v>221.09987338713549</v>
      </c>
      <c r="T436" s="100">
        <f t="shared" si="85"/>
        <v>1201.4603752060834</v>
      </c>
      <c r="U436" s="100">
        <f t="shared" si="89"/>
        <v>74604.210500383226</v>
      </c>
    </row>
    <row r="437" spans="15:21" ht="16.5">
      <c r="O437" s="98">
        <f t="shared" si="90"/>
        <v>57</v>
      </c>
      <c r="P437" s="100">
        <f t="shared" si="84"/>
        <v>74604.210500383226</v>
      </c>
      <c r="Q437" s="102">
        <f t="shared" si="86"/>
        <v>3.5000000000000003E-2</v>
      </c>
      <c r="R437" s="100">
        <f t="shared" si="87"/>
        <v>1422.5602485932191</v>
      </c>
      <c r="S437" s="100">
        <f t="shared" si="88"/>
        <v>217.59561395945107</v>
      </c>
      <c r="T437" s="100">
        <f t="shared" si="85"/>
        <v>1204.9646346337679</v>
      </c>
      <c r="U437" s="100">
        <f t="shared" si="89"/>
        <v>73399.245865749457</v>
      </c>
    </row>
    <row r="438" spans="15:21" ht="16.5">
      <c r="O438" s="98">
        <f t="shared" si="90"/>
        <v>56</v>
      </c>
      <c r="P438" s="100">
        <f t="shared" si="84"/>
        <v>73399.245865749457</v>
      </c>
      <c r="Q438" s="102">
        <f t="shared" si="86"/>
        <v>3.5000000000000003E-2</v>
      </c>
      <c r="R438" s="100">
        <f t="shared" si="87"/>
        <v>1422.5602485932191</v>
      </c>
      <c r="S438" s="100">
        <f t="shared" si="88"/>
        <v>214.08113377510259</v>
      </c>
      <c r="T438" s="100">
        <f t="shared" si="85"/>
        <v>1208.4791148181164</v>
      </c>
      <c r="U438" s="100">
        <f t="shared" si="89"/>
        <v>72190.766750931347</v>
      </c>
    </row>
    <row r="439" spans="15:21" ht="16.5">
      <c r="O439" s="98">
        <f t="shared" si="90"/>
        <v>55</v>
      </c>
      <c r="P439" s="100">
        <f t="shared" si="84"/>
        <v>72190.766750931347</v>
      </c>
      <c r="Q439" s="102">
        <f t="shared" si="86"/>
        <v>3.5000000000000003E-2</v>
      </c>
      <c r="R439" s="100">
        <f t="shared" si="87"/>
        <v>1422.5602485932191</v>
      </c>
      <c r="S439" s="100">
        <f t="shared" si="88"/>
        <v>210.55640302354979</v>
      </c>
      <c r="T439" s="100">
        <f t="shared" si="85"/>
        <v>1212.0038455696692</v>
      </c>
      <c r="U439" s="100">
        <f t="shared" si="89"/>
        <v>70978.762905361684</v>
      </c>
    </row>
    <row r="440" spans="15:21" ht="16.5">
      <c r="O440" s="98">
        <f t="shared" si="90"/>
        <v>54</v>
      </c>
      <c r="P440" s="100">
        <f t="shared" si="84"/>
        <v>70978.762905361684</v>
      </c>
      <c r="Q440" s="102">
        <f t="shared" si="86"/>
        <v>3.5000000000000003E-2</v>
      </c>
      <c r="R440" s="100">
        <f t="shared" si="87"/>
        <v>1422.5602485932191</v>
      </c>
      <c r="S440" s="100">
        <f t="shared" si="88"/>
        <v>207.02139180730492</v>
      </c>
      <c r="T440" s="100">
        <f t="shared" si="85"/>
        <v>1215.538856785914</v>
      </c>
      <c r="U440" s="100">
        <f t="shared" si="89"/>
        <v>69763.224048575765</v>
      </c>
    </row>
    <row r="441" spans="15:21" ht="16.5">
      <c r="O441" s="98">
        <f t="shared" si="90"/>
        <v>53</v>
      </c>
      <c r="P441" s="100">
        <f t="shared" si="84"/>
        <v>69763.224048575765</v>
      </c>
      <c r="Q441" s="102">
        <f t="shared" si="86"/>
        <v>3.5000000000000003E-2</v>
      </c>
      <c r="R441" s="100">
        <f t="shared" si="87"/>
        <v>1422.5602485932191</v>
      </c>
      <c r="S441" s="100">
        <f t="shared" si="88"/>
        <v>203.47607014167932</v>
      </c>
      <c r="T441" s="100">
        <f t="shared" si="85"/>
        <v>1219.0841784515396</v>
      </c>
      <c r="U441" s="100">
        <f t="shared" si="89"/>
        <v>68544.139870124229</v>
      </c>
    </row>
    <row r="442" spans="15:21" ht="16.5">
      <c r="O442" s="98">
        <f t="shared" si="90"/>
        <v>52</v>
      </c>
      <c r="P442" s="100">
        <f t="shared" si="84"/>
        <v>68544.139870124229</v>
      </c>
      <c r="Q442" s="102">
        <f t="shared" si="86"/>
        <v>3.5000000000000003E-2</v>
      </c>
      <c r="R442" s="100">
        <f t="shared" si="87"/>
        <v>1422.5602485932191</v>
      </c>
      <c r="S442" s="100">
        <f t="shared" si="88"/>
        <v>199.920407954529</v>
      </c>
      <c r="T442" s="100">
        <f t="shared" si="85"/>
        <v>1222.63984063869</v>
      </c>
      <c r="U442" s="100">
        <f t="shared" si="89"/>
        <v>67321.500029485542</v>
      </c>
    </row>
    <row r="443" spans="15:21" ht="16.5">
      <c r="O443" s="98">
        <f t="shared" si="90"/>
        <v>51</v>
      </c>
      <c r="P443" s="100">
        <f t="shared" si="84"/>
        <v>67321.500029485542</v>
      </c>
      <c r="Q443" s="102">
        <f t="shared" si="86"/>
        <v>3.5000000000000003E-2</v>
      </c>
      <c r="R443" s="100">
        <f t="shared" si="87"/>
        <v>1422.5602485932191</v>
      </c>
      <c r="S443" s="100">
        <f t="shared" si="88"/>
        <v>196.35437508599952</v>
      </c>
      <c r="T443" s="100">
        <f t="shared" si="85"/>
        <v>1226.2058735072196</v>
      </c>
      <c r="U443" s="100">
        <f t="shared" si="89"/>
        <v>66095.294155978321</v>
      </c>
    </row>
    <row r="444" spans="15:21" ht="16.5">
      <c r="O444" s="98">
        <f t="shared" si="90"/>
        <v>50</v>
      </c>
      <c r="P444" s="100">
        <f t="shared" si="84"/>
        <v>66095.294155978321</v>
      </c>
      <c r="Q444" s="102">
        <f t="shared" si="86"/>
        <v>3.5000000000000003E-2</v>
      </c>
      <c r="R444" s="100">
        <f t="shared" si="87"/>
        <v>1422.5602485932193</v>
      </c>
      <c r="S444" s="100">
        <f t="shared" si="88"/>
        <v>192.77794128827011</v>
      </c>
      <c r="T444" s="100">
        <f t="shared" si="85"/>
        <v>1229.7823073049492</v>
      </c>
      <c r="U444" s="100">
        <f t="shared" si="89"/>
        <v>64865.51184867337</v>
      </c>
    </row>
    <row r="445" spans="15:21" ht="16.5">
      <c r="O445" s="98">
        <f t="shared" si="90"/>
        <v>49</v>
      </c>
      <c r="P445" s="100">
        <f t="shared" si="84"/>
        <v>64865.51184867337</v>
      </c>
      <c r="Q445" s="102">
        <f t="shared" si="86"/>
        <v>3.5000000000000003E-2</v>
      </c>
      <c r="R445" s="100">
        <f t="shared" si="87"/>
        <v>1422.5602485932191</v>
      </c>
      <c r="S445" s="100">
        <f t="shared" si="88"/>
        <v>189.19107622529737</v>
      </c>
      <c r="T445" s="100">
        <f t="shared" si="85"/>
        <v>1233.3691723679217</v>
      </c>
      <c r="U445" s="100">
        <f t="shared" si="89"/>
        <v>63632.142676305448</v>
      </c>
    </row>
    <row r="446" spans="15:21" ht="16.5">
      <c r="O446" s="98">
        <f t="shared" si="90"/>
        <v>48</v>
      </c>
      <c r="P446" s="100">
        <f t="shared" si="84"/>
        <v>63632.142676305448</v>
      </c>
      <c r="Q446" s="102">
        <f t="shared" si="86"/>
        <v>3.5000000000000003E-2</v>
      </c>
      <c r="R446" s="100">
        <f t="shared" si="87"/>
        <v>1422.5602485932191</v>
      </c>
      <c r="S446" s="100">
        <f t="shared" si="88"/>
        <v>185.59374947255756</v>
      </c>
      <c r="T446" s="100">
        <f t="shared" si="85"/>
        <v>1236.9664991206614</v>
      </c>
      <c r="U446" s="100">
        <f t="shared" si="89"/>
        <v>62395.176177184789</v>
      </c>
    </row>
    <row r="447" spans="15:21" ht="16.5">
      <c r="O447" s="98">
        <f t="shared" si="90"/>
        <v>47</v>
      </c>
      <c r="P447" s="100">
        <f t="shared" si="84"/>
        <v>62395.176177184789</v>
      </c>
      <c r="Q447" s="102">
        <f t="shared" si="86"/>
        <v>3.5000000000000003E-2</v>
      </c>
      <c r="R447" s="100">
        <f t="shared" si="87"/>
        <v>1422.5602485932191</v>
      </c>
      <c r="S447" s="100">
        <f t="shared" si="88"/>
        <v>181.98593051678901</v>
      </c>
      <c r="T447" s="100">
        <f t="shared" si="85"/>
        <v>1240.57431807643</v>
      </c>
      <c r="U447" s="100">
        <f t="shared" si="89"/>
        <v>61154.601859108356</v>
      </c>
    </row>
    <row r="448" spans="15:21" ht="16.5">
      <c r="O448" s="98">
        <f t="shared" si="90"/>
        <v>46</v>
      </c>
      <c r="P448" s="100">
        <f t="shared" si="84"/>
        <v>61154.601859108356</v>
      </c>
      <c r="Q448" s="102">
        <f t="shared" si="86"/>
        <v>3.5000000000000003E-2</v>
      </c>
      <c r="R448" s="100">
        <f t="shared" si="87"/>
        <v>1422.5602485932191</v>
      </c>
      <c r="S448" s="100">
        <f t="shared" si="88"/>
        <v>178.36758875573273</v>
      </c>
      <c r="T448" s="100">
        <f t="shared" si="85"/>
        <v>1244.1926598374864</v>
      </c>
      <c r="U448" s="100">
        <f t="shared" si="89"/>
        <v>59910.409199270871</v>
      </c>
    </row>
    <row r="449" spans="15:21" ht="16.5">
      <c r="O449" s="98">
        <f t="shared" si="90"/>
        <v>45</v>
      </c>
      <c r="P449" s="100">
        <f t="shared" si="84"/>
        <v>59910.409199270871</v>
      </c>
      <c r="Q449" s="102">
        <f t="shared" si="86"/>
        <v>3.5000000000000003E-2</v>
      </c>
      <c r="R449" s="100">
        <f t="shared" si="87"/>
        <v>1422.5602485932193</v>
      </c>
      <c r="S449" s="100">
        <f t="shared" si="88"/>
        <v>174.73869349787341</v>
      </c>
      <c r="T449" s="100">
        <f t="shared" si="85"/>
        <v>1247.821555095346</v>
      </c>
      <c r="U449" s="100">
        <f t="shared" si="89"/>
        <v>58662.587644175524</v>
      </c>
    </row>
    <row r="450" spans="15:21" ht="16.5">
      <c r="O450" s="98">
        <f t="shared" si="90"/>
        <v>44</v>
      </c>
      <c r="P450" s="100">
        <f t="shared" si="84"/>
        <v>58662.587644175524</v>
      </c>
      <c r="Q450" s="102">
        <f t="shared" si="86"/>
        <v>3.5000000000000003E-2</v>
      </c>
      <c r="R450" s="100">
        <f t="shared" si="87"/>
        <v>1422.5602485932193</v>
      </c>
      <c r="S450" s="100">
        <f t="shared" si="88"/>
        <v>171.09921396217862</v>
      </c>
      <c r="T450" s="100">
        <f t="shared" si="85"/>
        <v>1251.4610346310405</v>
      </c>
      <c r="U450" s="100">
        <f t="shared" si="89"/>
        <v>57411.126609544481</v>
      </c>
    </row>
    <row r="451" spans="15:21" ht="16.5">
      <c r="O451" s="98">
        <f t="shared" si="90"/>
        <v>43</v>
      </c>
      <c r="P451" s="100">
        <f t="shared" si="84"/>
        <v>57411.126609544481</v>
      </c>
      <c r="Q451" s="102">
        <f t="shared" si="86"/>
        <v>3.5000000000000003E-2</v>
      </c>
      <c r="R451" s="100">
        <f t="shared" si="87"/>
        <v>1422.5602485932191</v>
      </c>
      <c r="S451" s="100">
        <f t="shared" si="88"/>
        <v>167.44911927783809</v>
      </c>
      <c r="T451" s="100">
        <f t="shared" si="85"/>
        <v>1255.111129315381</v>
      </c>
      <c r="U451" s="100">
        <f t="shared" si="89"/>
        <v>56156.0154802291</v>
      </c>
    </row>
    <row r="452" spans="15:21" ht="16.5">
      <c r="O452" s="98">
        <f t="shared" si="90"/>
        <v>42</v>
      </c>
      <c r="P452" s="100">
        <f t="shared" si="84"/>
        <v>56156.0154802291</v>
      </c>
      <c r="Q452" s="102">
        <f t="shared" si="86"/>
        <v>3.5000000000000003E-2</v>
      </c>
      <c r="R452" s="100">
        <f t="shared" si="87"/>
        <v>1422.5602485932191</v>
      </c>
      <c r="S452" s="100">
        <f t="shared" si="88"/>
        <v>163.78837848400156</v>
      </c>
      <c r="T452" s="100">
        <f t="shared" si="85"/>
        <v>1258.7718701092176</v>
      </c>
      <c r="U452" s="100">
        <f t="shared" si="89"/>
        <v>54897.243610119884</v>
      </c>
    </row>
    <row r="453" spans="15:21" ht="16.5">
      <c r="O453" s="98">
        <f t="shared" si="90"/>
        <v>41</v>
      </c>
      <c r="P453" s="100">
        <f t="shared" si="84"/>
        <v>54897.243610119884</v>
      </c>
      <c r="Q453" s="102">
        <f t="shared" si="86"/>
        <v>3.5000000000000003E-2</v>
      </c>
      <c r="R453" s="100">
        <f t="shared" si="87"/>
        <v>1422.5602485932191</v>
      </c>
      <c r="S453" s="100">
        <f t="shared" si="88"/>
        <v>160.11696052951635</v>
      </c>
      <c r="T453" s="100">
        <f t="shared" si="85"/>
        <v>1262.4432880637028</v>
      </c>
      <c r="U453" s="100">
        <f t="shared" si="89"/>
        <v>53634.80032205618</v>
      </c>
    </row>
    <row r="454" spans="15:21" ht="16.5">
      <c r="O454" s="98">
        <f t="shared" si="90"/>
        <v>40</v>
      </c>
      <c r="P454" s="100">
        <f t="shared" si="84"/>
        <v>53634.80032205618</v>
      </c>
      <c r="Q454" s="102">
        <f t="shared" si="86"/>
        <v>3.5000000000000003E-2</v>
      </c>
      <c r="R454" s="100">
        <f t="shared" si="87"/>
        <v>1422.5602485932193</v>
      </c>
      <c r="S454" s="100">
        <f t="shared" si="88"/>
        <v>156.43483427266389</v>
      </c>
      <c r="T454" s="100">
        <f t="shared" si="85"/>
        <v>1266.1254143205554</v>
      </c>
      <c r="U454" s="100">
        <f t="shared" si="89"/>
        <v>52368.674907735622</v>
      </c>
    </row>
    <row r="455" spans="15:21" ht="16.5">
      <c r="O455" s="98">
        <f t="shared" si="90"/>
        <v>39</v>
      </c>
      <c r="P455" s="100">
        <f t="shared" si="84"/>
        <v>52368.674907735622</v>
      </c>
      <c r="Q455" s="102">
        <f t="shared" si="86"/>
        <v>3.5000000000000003E-2</v>
      </c>
      <c r="R455" s="100">
        <f t="shared" si="87"/>
        <v>1422.5602485932193</v>
      </c>
      <c r="S455" s="100">
        <f t="shared" si="88"/>
        <v>152.74196848089557</v>
      </c>
      <c r="T455" s="100">
        <f t="shared" si="85"/>
        <v>1269.8182801123237</v>
      </c>
      <c r="U455" s="100">
        <f t="shared" si="89"/>
        <v>51098.856627623296</v>
      </c>
    </row>
    <row r="456" spans="15:21" ht="16.5">
      <c r="O456" s="98">
        <f t="shared" si="90"/>
        <v>38</v>
      </c>
      <c r="P456" s="100">
        <f t="shared" ref="P456:P493" si="91">IF(O456=360,$Q$7,0)+IF(O456&lt;360,U455,0)</f>
        <v>51098.856627623296</v>
      </c>
      <c r="Q456" s="102">
        <f t="shared" si="86"/>
        <v>3.5000000000000003E-2</v>
      </c>
      <c r="R456" s="100">
        <f t="shared" si="87"/>
        <v>1422.5602485932191</v>
      </c>
      <c r="S456" s="100">
        <f t="shared" si="88"/>
        <v>149.03833183056796</v>
      </c>
      <c r="T456" s="100">
        <f t="shared" si="85"/>
        <v>1273.521916762651</v>
      </c>
      <c r="U456" s="100">
        <f t="shared" si="89"/>
        <v>49825.334710860647</v>
      </c>
    </row>
    <row r="457" spans="15:21" ht="16.5">
      <c r="O457" s="98">
        <f t="shared" si="90"/>
        <v>37</v>
      </c>
      <c r="P457" s="100">
        <f t="shared" si="91"/>
        <v>49825.334710860647</v>
      </c>
      <c r="Q457" s="102">
        <f t="shared" si="86"/>
        <v>3.5000000000000003E-2</v>
      </c>
      <c r="R457" s="100">
        <f t="shared" si="87"/>
        <v>1422.5602485932191</v>
      </c>
      <c r="S457" s="100">
        <f t="shared" si="88"/>
        <v>145.32389290667689</v>
      </c>
      <c r="T457" s="100">
        <f t="shared" si="85"/>
        <v>1277.2363556865421</v>
      </c>
      <c r="U457" s="100">
        <f t="shared" si="89"/>
        <v>48548.098355174108</v>
      </c>
    </row>
    <row r="458" spans="15:21" ht="16.5">
      <c r="O458" s="98">
        <f t="shared" si="90"/>
        <v>36</v>
      </c>
      <c r="P458" s="100">
        <f t="shared" si="91"/>
        <v>48548.098355174108</v>
      </c>
      <c r="Q458" s="102">
        <f t="shared" si="86"/>
        <v>3.5000000000000003E-2</v>
      </c>
      <c r="R458" s="100">
        <f t="shared" si="87"/>
        <v>1422.5602485932193</v>
      </c>
      <c r="S458" s="100">
        <f t="shared" si="88"/>
        <v>141.59862020259115</v>
      </c>
      <c r="T458" s="100">
        <f t="shared" si="85"/>
        <v>1280.9616283906282</v>
      </c>
      <c r="U458" s="100">
        <f t="shared" si="89"/>
        <v>47267.136726783479</v>
      </c>
    </row>
    <row r="459" spans="15:21" ht="16.5">
      <c r="O459" s="98">
        <f t="shared" si="90"/>
        <v>35</v>
      </c>
      <c r="P459" s="100">
        <f t="shared" si="91"/>
        <v>47267.136726783479</v>
      </c>
      <c r="Q459" s="102">
        <f t="shared" si="86"/>
        <v>3.5000000000000003E-2</v>
      </c>
      <c r="R459" s="100">
        <f t="shared" si="87"/>
        <v>1422.5602485932193</v>
      </c>
      <c r="S459" s="100">
        <f t="shared" si="88"/>
        <v>137.86248211978517</v>
      </c>
      <c r="T459" s="100">
        <f t="shared" si="85"/>
        <v>1284.6977664734341</v>
      </c>
      <c r="U459" s="100">
        <f t="shared" si="89"/>
        <v>45982.438960310043</v>
      </c>
    </row>
    <row r="460" spans="15:21" ht="16.5">
      <c r="O460" s="98">
        <f t="shared" si="90"/>
        <v>34</v>
      </c>
      <c r="P460" s="100">
        <f t="shared" si="91"/>
        <v>45982.438960310043</v>
      </c>
      <c r="Q460" s="102">
        <f t="shared" si="86"/>
        <v>3.5000000000000003E-2</v>
      </c>
      <c r="R460" s="100">
        <f t="shared" si="87"/>
        <v>1422.5602485932191</v>
      </c>
      <c r="S460" s="100">
        <f t="shared" si="88"/>
        <v>134.11544696757099</v>
      </c>
      <c r="T460" s="100">
        <f t="shared" si="85"/>
        <v>1288.4448016256481</v>
      </c>
      <c r="U460" s="100">
        <f t="shared" si="89"/>
        <v>44693.994158684392</v>
      </c>
    </row>
    <row r="461" spans="15:21" ht="16.5">
      <c r="O461" s="98">
        <f t="shared" si="90"/>
        <v>33</v>
      </c>
      <c r="P461" s="100">
        <f t="shared" si="91"/>
        <v>44693.994158684392</v>
      </c>
      <c r="Q461" s="102">
        <f t="shared" si="86"/>
        <v>3.5000000000000003E-2</v>
      </c>
      <c r="R461" s="100">
        <f t="shared" si="87"/>
        <v>1422.5602485932191</v>
      </c>
      <c r="S461" s="100">
        <f t="shared" si="88"/>
        <v>130.35748296282949</v>
      </c>
      <c r="T461" s="100">
        <f t="shared" ref="T461:T493" si="92">R461-S461</f>
        <v>1292.2027656303896</v>
      </c>
      <c r="U461" s="100">
        <f t="shared" si="89"/>
        <v>43401.791393054002</v>
      </c>
    </row>
    <row r="462" spans="15:21" ht="16.5">
      <c r="O462" s="98">
        <f t="shared" si="90"/>
        <v>32</v>
      </c>
      <c r="P462" s="100">
        <f t="shared" si="91"/>
        <v>43401.791393054002</v>
      </c>
      <c r="Q462" s="102">
        <f t="shared" ref="Q462:Q493" si="93">IF(AND(O462&lt;=360,O462&gt;0),$Q$8,0)</f>
        <v>3.5000000000000003E-2</v>
      </c>
      <c r="R462" s="100">
        <f t="shared" ref="R462:R493" si="94" xml:space="preserve"> IFERROR(-PMT(Q462/12,O462,P462),0)</f>
        <v>1422.5602485932188</v>
      </c>
      <c r="S462" s="100">
        <f t="shared" ref="S462:S493" si="95">P462*Q462/12</f>
        <v>126.58855822974085</v>
      </c>
      <c r="T462" s="100">
        <f t="shared" si="92"/>
        <v>1295.971690363478</v>
      </c>
      <c r="U462" s="100">
        <f t="shared" ref="U462:U493" si="96">P462-T462</f>
        <v>42105.819702690525</v>
      </c>
    </row>
    <row r="463" spans="15:21" ht="16.5">
      <c r="O463" s="98">
        <f t="shared" ref="O463:O497" si="97">IF(B463=$M$7-1,360,0)+IF(O462&gt;0,O462-1,0)</f>
        <v>31</v>
      </c>
      <c r="P463" s="100">
        <f t="shared" si="91"/>
        <v>42105.819702690525</v>
      </c>
      <c r="Q463" s="102">
        <f t="shared" si="93"/>
        <v>3.5000000000000003E-2</v>
      </c>
      <c r="R463" s="100">
        <f t="shared" si="94"/>
        <v>1422.5602485932191</v>
      </c>
      <c r="S463" s="100">
        <f t="shared" si="95"/>
        <v>122.80864079951404</v>
      </c>
      <c r="T463" s="100">
        <f t="shared" si="92"/>
        <v>1299.751607793705</v>
      </c>
      <c r="U463" s="100">
        <f t="shared" si="96"/>
        <v>40806.068094896822</v>
      </c>
    </row>
    <row r="464" spans="15:21" ht="16.5">
      <c r="O464" s="98">
        <f t="shared" si="97"/>
        <v>30</v>
      </c>
      <c r="P464" s="100">
        <f t="shared" si="91"/>
        <v>40806.068094896822</v>
      </c>
      <c r="Q464" s="102">
        <f t="shared" si="93"/>
        <v>3.5000000000000003E-2</v>
      </c>
      <c r="R464" s="100">
        <f t="shared" si="94"/>
        <v>1422.5602485932193</v>
      </c>
      <c r="S464" s="100">
        <f t="shared" si="95"/>
        <v>119.01769861011574</v>
      </c>
      <c r="T464" s="100">
        <f t="shared" si="92"/>
        <v>1303.5425499831035</v>
      </c>
      <c r="U464" s="100">
        <f t="shared" si="96"/>
        <v>39502.525544913718</v>
      </c>
    </row>
    <row r="465" spans="15:21" ht="16.5">
      <c r="O465" s="98">
        <f t="shared" si="97"/>
        <v>29</v>
      </c>
      <c r="P465" s="100">
        <f t="shared" si="91"/>
        <v>39502.525544913718</v>
      </c>
      <c r="Q465" s="102">
        <f t="shared" si="93"/>
        <v>3.5000000000000003E-2</v>
      </c>
      <c r="R465" s="100">
        <f t="shared" si="94"/>
        <v>1422.5602485932191</v>
      </c>
      <c r="S465" s="100">
        <f t="shared" si="95"/>
        <v>115.21569950599836</v>
      </c>
      <c r="T465" s="100">
        <f t="shared" si="92"/>
        <v>1307.3445490872207</v>
      </c>
      <c r="U465" s="100">
        <f t="shared" si="96"/>
        <v>38195.1809958265</v>
      </c>
    </row>
    <row r="466" spans="15:21" ht="16.5">
      <c r="O466" s="98">
        <f t="shared" si="97"/>
        <v>28</v>
      </c>
      <c r="P466" s="100">
        <f t="shared" si="91"/>
        <v>38195.1809958265</v>
      </c>
      <c r="Q466" s="102">
        <f t="shared" si="93"/>
        <v>3.5000000000000003E-2</v>
      </c>
      <c r="R466" s="100">
        <f t="shared" si="94"/>
        <v>1422.5602485932193</v>
      </c>
      <c r="S466" s="100">
        <f t="shared" si="95"/>
        <v>111.40261123782732</v>
      </c>
      <c r="T466" s="100">
        <f t="shared" si="92"/>
        <v>1311.1576373553919</v>
      </c>
      <c r="U466" s="100">
        <f t="shared" si="96"/>
        <v>36884.02335847111</v>
      </c>
    </row>
    <row r="467" spans="15:21" ht="16.5">
      <c r="O467" s="98">
        <f t="shared" si="97"/>
        <v>27</v>
      </c>
      <c r="P467" s="100">
        <f t="shared" si="91"/>
        <v>36884.02335847111</v>
      </c>
      <c r="Q467" s="102">
        <f t="shared" si="93"/>
        <v>3.5000000000000003E-2</v>
      </c>
      <c r="R467" s="100">
        <f t="shared" si="94"/>
        <v>1422.5602485932191</v>
      </c>
      <c r="S467" s="100">
        <f t="shared" si="95"/>
        <v>107.57840146220741</v>
      </c>
      <c r="T467" s="100">
        <f t="shared" si="92"/>
        <v>1314.9818471310116</v>
      </c>
      <c r="U467" s="100">
        <f t="shared" si="96"/>
        <v>35569.041511340096</v>
      </c>
    </row>
    <row r="468" spans="15:21" ht="16.5">
      <c r="O468" s="98">
        <f t="shared" si="97"/>
        <v>26</v>
      </c>
      <c r="P468" s="100">
        <f t="shared" si="91"/>
        <v>35569.041511340096</v>
      </c>
      <c r="Q468" s="102">
        <f t="shared" si="93"/>
        <v>3.5000000000000003E-2</v>
      </c>
      <c r="R468" s="100">
        <f t="shared" si="94"/>
        <v>1422.5602485932191</v>
      </c>
      <c r="S468" s="100">
        <f t="shared" si="95"/>
        <v>103.74303774140861</v>
      </c>
      <c r="T468" s="100">
        <f t="shared" si="92"/>
        <v>1318.8172108518104</v>
      </c>
      <c r="U468" s="100">
        <f t="shared" si="96"/>
        <v>34250.224300488284</v>
      </c>
    </row>
    <row r="469" spans="15:21" ht="16.5">
      <c r="O469" s="98">
        <f t="shared" si="97"/>
        <v>25</v>
      </c>
      <c r="P469" s="100">
        <f t="shared" si="91"/>
        <v>34250.224300488284</v>
      </c>
      <c r="Q469" s="102">
        <f t="shared" si="93"/>
        <v>3.5000000000000003E-2</v>
      </c>
      <c r="R469" s="100">
        <f t="shared" si="94"/>
        <v>1422.5602485932191</v>
      </c>
      <c r="S469" s="100">
        <f t="shared" si="95"/>
        <v>99.896487543090828</v>
      </c>
      <c r="T469" s="100">
        <f t="shared" si="92"/>
        <v>1322.6637610501282</v>
      </c>
      <c r="U469" s="100">
        <f t="shared" si="96"/>
        <v>32927.560539438156</v>
      </c>
    </row>
    <row r="470" spans="15:21" ht="16.5">
      <c r="O470" s="98">
        <f t="shared" si="97"/>
        <v>24</v>
      </c>
      <c r="P470" s="100">
        <f t="shared" si="91"/>
        <v>32927.560539438156</v>
      </c>
      <c r="Q470" s="102">
        <f t="shared" si="93"/>
        <v>3.5000000000000003E-2</v>
      </c>
      <c r="R470" s="100">
        <f t="shared" si="94"/>
        <v>1422.5602485932193</v>
      </c>
      <c r="S470" s="100">
        <f t="shared" si="95"/>
        <v>96.038718240027961</v>
      </c>
      <c r="T470" s="100">
        <f t="shared" si="92"/>
        <v>1326.5215303531913</v>
      </c>
      <c r="U470" s="100">
        <f t="shared" si="96"/>
        <v>31601.039009084965</v>
      </c>
    </row>
    <row r="471" spans="15:21" ht="16.5">
      <c r="O471" s="98">
        <f t="shared" si="97"/>
        <v>23</v>
      </c>
      <c r="P471" s="100">
        <f t="shared" si="91"/>
        <v>31601.039009084965</v>
      </c>
      <c r="Q471" s="102">
        <f t="shared" si="93"/>
        <v>3.5000000000000003E-2</v>
      </c>
      <c r="R471" s="100">
        <f t="shared" si="94"/>
        <v>1422.5602485932191</v>
      </c>
      <c r="S471" s="100">
        <f t="shared" si="95"/>
        <v>92.169697109831148</v>
      </c>
      <c r="T471" s="100">
        <f t="shared" si="92"/>
        <v>1330.390551483388</v>
      </c>
      <c r="U471" s="100">
        <f t="shared" si="96"/>
        <v>30270.648457601576</v>
      </c>
    </row>
    <row r="472" spans="15:21" ht="16.5">
      <c r="O472" s="98">
        <f t="shared" si="97"/>
        <v>22</v>
      </c>
      <c r="P472" s="100">
        <f t="shared" si="91"/>
        <v>30270.648457601576</v>
      </c>
      <c r="Q472" s="102">
        <f t="shared" si="93"/>
        <v>3.5000000000000003E-2</v>
      </c>
      <c r="R472" s="100">
        <f t="shared" si="94"/>
        <v>1422.5602485932191</v>
      </c>
      <c r="S472" s="100">
        <f t="shared" si="95"/>
        <v>88.289391334671279</v>
      </c>
      <c r="T472" s="100">
        <f t="shared" si="92"/>
        <v>1334.2708572585477</v>
      </c>
      <c r="U472" s="100">
        <f t="shared" si="96"/>
        <v>28936.377600343028</v>
      </c>
    </row>
    <row r="473" spans="15:21" ht="16.5">
      <c r="O473" s="98">
        <f t="shared" si="97"/>
        <v>21</v>
      </c>
      <c r="P473" s="100">
        <f t="shared" si="91"/>
        <v>28936.377600343028</v>
      </c>
      <c r="Q473" s="102">
        <f t="shared" si="93"/>
        <v>3.5000000000000003E-2</v>
      </c>
      <c r="R473" s="100">
        <f t="shared" si="94"/>
        <v>1422.5602485932195</v>
      </c>
      <c r="S473" s="100">
        <f t="shared" si="95"/>
        <v>84.3977680010005</v>
      </c>
      <c r="T473" s="100">
        <f t="shared" si="92"/>
        <v>1338.162480592219</v>
      </c>
      <c r="U473" s="100">
        <f t="shared" si="96"/>
        <v>27598.21511975081</v>
      </c>
    </row>
    <row r="474" spans="15:21" ht="16.5">
      <c r="O474" s="98">
        <f t="shared" si="97"/>
        <v>20</v>
      </c>
      <c r="P474" s="100">
        <f t="shared" si="91"/>
        <v>27598.21511975081</v>
      </c>
      <c r="Q474" s="102">
        <f t="shared" si="93"/>
        <v>3.5000000000000003E-2</v>
      </c>
      <c r="R474" s="100">
        <f t="shared" si="94"/>
        <v>1422.5602485932193</v>
      </c>
      <c r="S474" s="100">
        <f t="shared" si="95"/>
        <v>80.494794099273207</v>
      </c>
      <c r="T474" s="100">
        <f t="shared" si="92"/>
        <v>1342.0654544939462</v>
      </c>
      <c r="U474" s="100">
        <f t="shared" si="96"/>
        <v>26256.149665256864</v>
      </c>
    </row>
    <row r="475" spans="15:21" ht="16.5">
      <c r="O475" s="98">
        <f t="shared" si="97"/>
        <v>19</v>
      </c>
      <c r="P475" s="100">
        <f t="shared" si="91"/>
        <v>26256.149665256864</v>
      </c>
      <c r="Q475" s="102">
        <f t="shared" si="93"/>
        <v>3.5000000000000003E-2</v>
      </c>
      <c r="R475" s="100">
        <f t="shared" si="94"/>
        <v>1422.5602485932191</v>
      </c>
      <c r="S475" s="100">
        <f t="shared" si="95"/>
        <v>76.580436523665853</v>
      </c>
      <c r="T475" s="100">
        <f t="shared" si="92"/>
        <v>1345.9798120695532</v>
      </c>
      <c r="U475" s="100">
        <f t="shared" si="96"/>
        <v>24910.169853187312</v>
      </c>
    </row>
    <row r="476" spans="15:21" ht="16.5">
      <c r="O476" s="98">
        <f t="shared" si="97"/>
        <v>18</v>
      </c>
      <c r="P476" s="100">
        <f t="shared" si="91"/>
        <v>24910.169853187312</v>
      </c>
      <c r="Q476" s="102">
        <f t="shared" si="93"/>
        <v>3.5000000000000003E-2</v>
      </c>
      <c r="R476" s="100">
        <f t="shared" si="94"/>
        <v>1422.5602485932193</v>
      </c>
      <c r="S476" s="100">
        <f t="shared" si="95"/>
        <v>72.654662071796324</v>
      </c>
      <c r="T476" s="100">
        <f t="shared" si="92"/>
        <v>1349.9055865214229</v>
      </c>
      <c r="U476" s="100">
        <f t="shared" si="96"/>
        <v>23560.26426666589</v>
      </c>
    </row>
    <row r="477" spans="15:21" ht="16.5">
      <c r="O477" s="98">
        <f t="shared" si="97"/>
        <v>17</v>
      </c>
      <c r="P477" s="100">
        <f t="shared" si="91"/>
        <v>23560.26426666589</v>
      </c>
      <c r="Q477" s="102">
        <f t="shared" si="93"/>
        <v>3.5000000000000003E-2</v>
      </c>
      <c r="R477" s="100">
        <f t="shared" si="94"/>
        <v>1422.5602485932195</v>
      </c>
      <c r="S477" s="100">
        <f t="shared" si="95"/>
        <v>68.717437444442183</v>
      </c>
      <c r="T477" s="100">
        <f t="shared" si="92"/>
        <v>1353.8428111487774</v>
      </c>
      <c r="U477" s="100">
        <f t="shared" si="96"/>
        <v>22206.421455517113</v>
      </c>
    </row>
    <row r="478" spans="15:21" ht="16.5">
      <c r="O478" s="98">
        <f t="shared" si="97"/>
        <v>16</v>
      </c>
      <c r="P478" s="100">
        <f t="shared" si="91"/>
        <v>22206.421455517113</v>
      </c>
      <c r="Q478" s="102">
        <f t="shared" si="93"/>
        <v>3.5000000000000003E-2</v>
      </c>
      <c r="R478" s="100">
        <f t="shared" si="94"/>
        <v>1422.5602485932195</v>
      </c>
      <c r="S478" s="100">
        <f t="shared" si="95"/>
        <v>64.768729245258257</v>
      </c>
      <c r="T478" s="100">
        <f t="shared" si="92"/>
        <v>1357.7915193479612</v>
      </c>
      <c r="U478" s="100">
        <f t="shared" si="96"/>
        <v>20848.629936169153</v>
      </c>
    </row>
    <row r="479" spans="15:21" ht="16.5">
      <c r="O479" s="98">
        <f t="shared" si="97"/>
        <v>15</v>
      </c>
      <c r="P479" s="100">
        <f t="shared" si="91"/>
        <v>20848.629936169153</v>
      </c>
      <c r="Q479" s="102">
        <f t="shared" si="93"/>
        <v>3.5000000000000003E-2</v>
      </c>
      <c r="R479" s="100">
        <f t="shared" si="94"/>
        <v>1422.5602485932195</v>
      </c>
      <c r="S479" s="100">
        <f t="shared" si="95"/>
        <v>60.808503980493363</v>
      </c>
      <c r="T479" s="100">
        <f t="shared" si="92"/>
        <v>1361.751744612726</v>
      </c>
      <c r="U479" s="100">
        <f t="shared" si="96"/>
        <v>19486.878191556425</v>
      </c>
    </row>
    <row r="480" spans="15:21" ht="16.5">
      <c r="O480" s="98">
        <f t="shared" si="97"/>
        <v>14</v>
      </c>
      <c r="P480" s="100">
        <f t="shared" si="91"/>
        <v>19486.878191556425</v>
      </c>
      <c r="Q480" s="102">
        <f t="shared" si="93"/>
        <v>3.5000000000000003E-2</v>
      </c>
      <c r="R480" s="100">
        <f t="shared" si="94"/>
        <v>1422.5602485932195</v>
      </c>
      <c r="S480" s="100">
        <f t="shared" si="95"/>
        <v>56.83672805870625</v>
      </c>
      <c r="T480" s="100">
        <f t="shared" si="92"/>
        <v>1365.7235205345132</v>
      </c>
      <c r="U480" s="100">
        <f t="shared" si="96"/>
        <v>18121.154671021912</v>
      </c>
    </row>
    <row r="481" spans="15:21" ht="16.5">
      <c r="O481" s="98">
        <f t="shared" si="97"/>
        <v>13</v>
      </c>
      <c r="P481" s="100">
        <f t="shared" si="91"/>
        <v>18121.154671021912</v>
      </c>
      <c r="Q481" s="102">
        <f t="shared" si="93"/>
        <v>3.5000000000000003E-2</v>
      </c>
      <c r="R481" s="100">
        <f t="shared" si="94"/>
        <v>1422.5602485932195</v>
      </c>
      <c r="S481" s="100">
        <f t="shared" si="95"/>
        <v>52.853367790480583</v>
      </c>
      <c r="T481" s="100">
        <f t="shared" si="92"/>
        <v>1369.7068808027389</v>
      </c>
      <c r="U481" s="100">
        <f t="shared" si="96"/>
        <v>16751.447790219172</v>
      </c>
    </row>
    <row r="482" spans="15:21" ht="16.5">
      <c r="O482" s="98">
        <f t="shared" si="97"/>
        <v>12</v>
      </c>
      <c r="P482" s="100">
        <f t="shared" si="91"/>
        <v>16751.447790219172</v>
      </c>
      <c r="Q482" s="102">
        <f t="shared" si="93"/>
        <v>3.5000000000000003E-2</v>
      </c>
      <c r="R482" s="100">
        <f t="shared" si="94"/>
        <v>1422.5602485932193</v>
      </c>
      <c r="S482" s="100">
        <f t="shared" si="95"/>
        <v>48.858389388139251</v>
      </c>
      <c r="T482" s="100">
        <f t="shared" si="92"/>
        <v>1373.7018592050799</v>
      </c>
      <c r="U482" s="100">
        <f t="shared" si="96"/>
        <v>15377.745931014091</v>
      </c>
    </row>
    <row r="483" spans="15:21" ht="16.5">
      <c r="O483" s="98">
        <f t="shared" si="97"/>
        <v>11</v>
      </c>
      <c r="P483" s="100">
        <f t="shared" si="91"/>
        <v>15377.745931014091</v>
      </c>
      <c r="Q483" s="102">
        <f t="shared" si="93"/>
        <v>3.5000000000000003E-2</v>
      </c>
      <c r="R483" s="100">
        <f t="shared" si="94"/>
        <v>1422.5602485932193</v>
      </c>
      <c r="S483" s="100">
        <f t="shared" si="95"/>
        <v>44.851758965457769</v>
      </c>
      <c r="T483" s="100">
        <f t="shared" si="92"/>
        <v>1377.7084896277615</v>
      </c>
      <c r="U483" s="100">
        <f t="shared" si="96"/>
        <v>14000.03744138633</v>
      </c>
    </row>
    <row r="484" spans="15:21" ht="16.5">
      <c r="O484" s="98">
        <f t="shared" si="97"/>
        <v>10</v>
      </c>
      <c r="P484" s="100">
        <f t="shared" si="91"/>
        <v>14000.03744138633</v>
      </c>
      <c r="Q484" s="102">
        <f t="shared" si="93"/>
        <v>3.5000000000000003E-2</v>
      </c>
      <c r="R484" s="100">
        <f t="shared" si="94"/>
        <v>1422.5602485932193</v>
      </c>
      <c r="S484" s="100">
        <f t="shared" si="95"/>
        <v>40.833442537376804</v>
      </c>
      <c r="T484" s="100">
        <f t="shared" si="92"/>
        <v>1381.7268060558424</v>
      </c>
      <c r="U484" s="100">
        <f t="shared" si="96"/>
        <v>12618.310635330488</v>
      </c>
    </row>
    <row r="485" spans="15:21" ht="16.5">
      <c r="O485" s="98">
        <f t="shared" si="97"/>
        <v>9</v>
      </c>
      <c r="P485" s="100">
        <f t="shared" si="91"/>
        <v>12618.310635330488</v>
      </c>
      <c r="Q485" s="102">
        <f t="shared" si="93"/>
        <v>3.5000000000000003E-2</v>
      </c>
      <c r="R485" s="100">
        <f t="shared" si="94"/>
        <v>1422.5602485932195</v>
      </c>
      <c r="S485" s="100">
        <f t="shared" si="95"/>
        <v>36.803406019713925</v>
      </c>
      <c r="T485" s="100">
        <f t="shared" si="92"/>
        <v>1385.7568425735055</v>
      </c>
      <c r="U485" s="100">
        <f t="shared" si="96"/>
        <v>11232.553792756982</v>
      </c>
    </row>
    <row r="486" spans="15:21" ht="16.5">
      <c r="O486" s="98">
        <f t="shared" si="97"/>
        <v>8</v>
      </c>
      <c r="P486" s="100">
        <f t="shared" si="91"/>
        <v>11232.553792756982</v>
      </c>
      <c r="Q486" s="102">
        <f t="shared" si="93"/>
        <v>3.5000000000000003E-2</v>
      </c>
      <c r="R486" s="100">
        <f t="shared" si="94"/>
        <v>1422.5602485932195</v>
      </c>
      <c r="S486" s="100">
        <f t="shared" si="95"/>
        <v>32.761615228874533</v>
      </c>
      <c r="T486" s="100">
        <f t="shared" si="92"/>
        <v>1389.7986333643451</v>
      </c>
      <c r="U486" s="100">
        <f t="shared" si="96"/>
        <v>9842.7551593926364</v>
      </c>
    </row>
    <row r="487" spans="15:21" ht="16.5">
      <c r="O487" s="98">
        <f t="shared" si="97"/>
        <v>7</v>
      </c>
      <c r="P487" s="100">
        <f t="shared" si="91"/>
        <v>9842.7551593926364</v>
      </c>
      <c r="Q487" s="102">
        <f t="shared" si="93"/>
        <v>3.5000000000000003E-2</v>
      </c>
      <c r="R487" s="100">
        <f t="shared" si="94"/>
        <v>1422.5602485932191</v>
      </c>
      <c r="S487" s="100">
        <f t="shared" si="95"/>
        <v>28.708035881561859</v>
      </c>
      <c r="T487" s="100">
        <f t="shared" si="92"/>
        <v>1393.8522127116571</v>
      </c>
      <c r="U487" s="100">
        <f t="shared" si="96"/>
        <v>8448.9029466809789</v>
      </c>
    </row>
    <row r="488" spans="15:21" ht="16.5">
      <c r="O488" s="98">
        <f t="shared" si="97"/>
        <v>6</v>
      </c>
      <c r="P488" s="100">
        <f t="shared" si="91"/>
        <v>8448.9029466809789</v>
      </c>
      <c r="Q488" s="102">
        <f t="shared" si="93"/>
        <v>3.5000000000000003E-2</v>
      </c>
      <c r="R488" s="100">
        <f t="shared" si="94"/>
        <v>1422.5602485932191</v>
      </c>
      <c r="S488" s="100">
        <f t="shared" si="95"/>
        <v>24.642633594486188</v>
      </c>
      <c r="T488" s="100">
        <f t="shared" si="92"/>
        <v>1397.9176149987329</v>
      </c>
      <c r="U488" s="100">
        <f t="shared" si="96"/>
        <v>7050.9853316822464</v>
      </c>
    </row>
    <row r="489" spans="15:21" ht="16.5">
      <c r="O489" s="98">
        <f t="shared" si="97"/>
        <v>5</v>
      </c>
      <c r="P489" s="100">
        <f t="shared" si="91"/>
        <v>7050.9853316822464</v>
      </c>
      <c r="Q489" s="102">
        <f t="shared" si="93"/>
        <v>3.5000000000000003E-2</v>
      </c>
      <c r="R489" s="100">
        <f t="shared" si="94"/>
        <v>1422.5602485932197</v>
      </c>
      <c r="S489" s="100">
        <f t="shared" si="95"/>
        <v>20.565373884073221</v>
      </c>
      <c r="T489" s="100">
        <f t="shared" si="92"/>
        <v>1401.9948747091464</v>
      </c>
      <c r="U489" s="100">
        <f t="shared" si="96"/>
        <v>5648.9904569730998</v>
      </c>
    </row>
    <row r="490" spans="15:21" ht="16.5">
      <c r="O490" s="98">
        <f t="shared" si="97"/>
        <v>4</v>
      </c>
      <c r="P490" s="100">
        <f t="shared" si="91"/>
        <v>5648.9904569730998</v>
      </c>
      <c r="Q490" s="102">
        <f t="shared" si="93"/>
        <v>3.5000000000000003E-2</v>
      </c>
      <c r="R490" s="100">
        <f t="shared" si="94"/>
        <v>1422.5602485932195</v>
      </c>
      <c r="S490" s="100">
        <f t="shared" si="95"/>
        <v>16.476222166171542</v>
      </c>
      <c r="T490" s="100">
        <f t="shared" si="92"/>
        <v>1406.084026427048</v>
      </c>
      <c r="U490" s="100">
        <f t="shared" si="96"/>
        <v>4242.9064305460515</v>
      </c>
    </row>
    <row r="491" spans="15:21" ht="16.5">
      <c r="O491" s="98">
        <f t="shared" si="97"/>
        <v>3</v>
      </c>
      <c r="P491" s="100">
        <f t="shared" si="91"/>
        <v>4242.9064305460515</v>
      </c>
      <c r="Q491" s="102">
        <f t="shared" si="93"/>
        <v>3.5000000000000003E-2</v>
      </c>
      <c r="R491" s="100">
        <f t="shared" si="94"/>
        <v>1422.5602485932193</v>
      </c>
      <c r="S491" s="100">
        <f t="shared" si="95"/>
        <v>12.375143755759318</v>
      </c>
      <c r="T491" s="100">
        <f t="shared" si="92"/>
        <v>1410.1851048374599</v>
      </c>
      <c r="U491" s="100">
        <f t="shared" si="96"/>
        <v>2832.7213257085914</v>
      </c>
    </row>
    <row r="492" spans="15:21" ht="16.5">
      <c r="O492" s="98">
        <f t="shared" si="97"/>
        <v>2</v>
      </c>
      <c r="P492" s="100">
        <f t="shared" si="91"/>
        <v>2832.7213257085914</v>
      </c>
      <c r="Q492" s="102">
        <f t="shared" si="93"/>
        <v>3.5000000000000003E-2</v>
      </c>
      <c r="R492" s="100">
        <f t="shared" si="94"/>
        <v>1422.5602485932191</v>
      </c>
      <c r="S492" s="100">
        <f t="shared" si="95"/>
        <v>8.2621038666500599</v>
      </c>
      <c r="T492" s="100">
        <f t="shared" si="92"/>
        <v>1414.298144726569</v>
      </c>
      <c r="U492" s="100">
        <f t="shared" si="96"/>
        <v>1418.4231809820224</v>
      </c>
    </row>
    <row r="493" spans="15:21" ht="16.5">
      <c r="O493" s="99">
        <f t="shared" si="97"/>
        <v>1</v>
      </c>
      <c r="P493" s="101">
        <f t="shared" si="91"/>
        <v>1418.4231809820224</v>
      </c>
      <c r="Q493" s="103">
        <f t="shared" si="93"/>
        <v>3.5000000000000003E-2</v>
      </c>
      <c r="R493" s="101">
        <f t="shared" si="94"/>
        <v>1422.5602485932197</v>
      </c>
      <c r="S493" s="101">
        <f t="shared" si="95"/>
        <v>4.1370676111975655</v>
      </c>
      <c r="T493" s="101">
        <f t="shared" si="92"/>
        <v>1418.4231809820221</v>
      </c>
      <c r="U493" s="104">
        <f t="shared" si="96"/>
        <v>0</v>
      </c>
    </row>
  </sheetData>
  <mergeCells count="15">
    <mergeCell ref="O6:Q6"/>
    <mergeCell ref="O7:P7"/>
    <mergeCell ref="O8:P8"/>
    <mergeCell ref="O9:P9"/>
    <mergeCell ref="F6:H6"/>
    <mergeCell ref="K6:M6"/>
    <mergeCell ref="K7:L7"/>
    <mergeCell ref="K8:L8"/>
    <mergeCell ref="K9:L9"/>
    <mergeCell ref="K10:L10"/>
    <mergeCell ref="B7:C7"/>
    <mergeCell ref="B8:C8"/>
    <mergeCell ref="B9:C9"/>
    <mergeCell ref="B10:C10"/>
    <mergeCell ref="B6:D6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Analiza</vt:lpstr>
      <vt:lpstr>Notar - Ugovor</vt:lpstr>
      <vt:lpstr>Notar - Zalozna izjava</vt:lpstr>
      <vt:lpstr>Porez na imovinu</vt:lpstr>
      <vt:lpstr>Refinansiranje</vt:lpstr>
    </vt:vector>
  </TitlesOfParts>
  <Company>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Djordje Ostojic</dc:creator>
  <dc:description>This workbook is the property of XelPlus.com</dc:description>
  <cp:lastModifiedBy>Đorđe Ostojić</cp:lastModifiedBy>
  <dcterms:created xsi:type="dcterms:W3CDTF">2024-03-05T17:13:21Z</dcterms:created>
  <dcterms:modified xsi:type="dcterms:W3CDTF">2025-08-14T17:05:42Z</dcterms:modified>
</cp:coreProperties>
</file>